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750" windowWidth="11355" windowHeight="7215" tabRatio="513" firstSheet="1" activeTab="6"/>
  </bookViews>
  <sheets>
    <sheet name="1-1" sheetId="2" r:id="rId1"/>
    <sheet name="2-1" sheetId="5" r:id="rId2"/>
    <sheet name="3-1" sheetId="15" r:id="rId3"/>
    <sheet name="1-4 أ" sheetId="3" r:id="rId4"/>
    <sheet name="1-4 ب" sheetId="6" r:id="rId5"/>
    <sheet name="5-1" sheetId="4" r:id="rId6"/>
    <sheet name="6-1" sheetId="7" r:id="rId7"/>
    <sheet name="7-1 " sheetId="13" r:id="rId8"/>
    <sheet name="8-1" sheetId="8" r:id="rId9"/>
    <sheet name="9-1" sheetId="9" r:id="rId10"/>
    <sheet name="10-1 " sheetId="12" r:id="rId11"/>
    <sheet name="11-1" sheetId="10" r:id="rId12"/>
    <sheet name="12-1" sheetId="11" r:id="rId13"/>
    <sheet name="13-1" sheetId="14" r:id="rId14"/>
  </sheets>
  <definedNames>
    <definedName name="_xlnm.Print_Area" localSheetId="10">'10-1 '!$A$1:$P$24</definedName>
    <definedName name="_xlnm.Print_Area" localSheetId="0">'1-1'!$A$1:$I$20</definedName>
    <definedName name="_xlnm.Print_Area" localSheetId="11">'11-1'!$A$1:$T$23</definedName>
    <definedName name="_xlnm.Print_Area" localSheetId="12">'12-1'!$A$1:$P$26</definedName>
    <definedName name="_xlnm.Print_Area" localSheetId="13">'13-1'!$A$1:$N$26</definedName>
    <definedName name="_xlnm.Print_Area" localSheetId="3">'1-4 أ'!$A$1:$U$19</definedName>
    <definedName name="_xlnm.Print_Area" localSheetId="4">'1-4 ب'!$A$1:$V$16</definedName>
    <definedName name="_xlnm.Print_Area" localSheetId="1">'2-1'!$A$1:$K$18</definedName>
    <definedName name="_xlnm.Print_Area" localSheetId="2">'3-1'!$A$1:$G$20</definedName>
    <definedName name="_xlnm.Print_Area" localSheetId="5">'5-1'!$A$1:$F$22</definedName>
    <definedName name="_xlnm.Print_Area" localSheetId="6">'6-1'!$A$1:$T$26</definedName>
    <definedName name="_xlnm.Print_Area" localSheetId="7">'7-1 '!$A$1:$O$24</definedName>
    <definedName name="_xlnm.Print_Area" localSheetId="8">'8-1'!$A$1:$P$25</definedName>
    <definedName name="_xlnm.Print_Area" localSheetId="9">'9-1'!$A$1:$P$24</definedName>
  </definedNames>
  <calcPr calcId="144525"/>
</workbook>
</file>

<file path=xl/calcChain.xml><?xml version="1.0" encoding="utf-8"?>
<calcChain xmlns="http://schemas.openxmlformats.org/spreadsheetml/2006/main">
  <c r="C20" i="11" l="1"/>
  <c r="E20" i="11"/>
  <c r="O18" i="9" l="1"/>
  <c r="B21" i="14" l="1"/>
  <c r="P20" i="11"/>
  <c r="O20" i="11"/>
  <c r="N20" i="11"/>
  <c r="M20" i="11"/>
  <c r="L20" i="11"/>
  <c r="T5" i="10"/>
  <c r="Q5" i="10"/>
  <c r="O5" i="10"/>
  <c r="M6" i="11" l="1"/>
  <c r="N6" i="11"/>
  <c r="O6" i="11"/>
  <c r="P6" i="11"/>
  <c r="L6" i="11"/>
  <c r="B6" i="11"/>
  <c r="B16" i="10"/>
  <c r="B10" i="10"/>
  <c r="B6" i="10"/>
  <c r="B20" i="12"/>
  <c r="C20" i="12"/>
  <c r="D20" i="12"/>
  <c r="E20" i="12"/>
  <c r="F20" i="12"/>
  <c r="G20" i="12"/>
  <c r="B16" i="12"/>
  <c r="N10" i="12"/>
  <c r="B6" i="12"/>
  <c r="B20" i="9"/>
  <c r="B6" i="9"/>
  <c r="H20" i="12" l="1"/>
  <c r="X21" i="7"/>
  <c r="Y21" i="7" s="1"/>
  <c r="T7" i="7"/>
  <c r="B5" i="11" l="1"/>
  <c r="B5" i="10"/>
  <c r="B5" i="12"/>
  <c r="I6" i="8"/>
  <c r="B5" i="9"/>
  <c r="P5" i="8"/>
  <c r="M5" i="8"/>
  <c r="T6" i="7"/>
  <c r="Y6" i="7"/>
  <c r="B21" i="7" l="1"/>
  <c r="C21" i="7"/>
  <c r="D21" i="7"/>
  <c r="S8" i="7"/>
  <c r="S9" i="7"/>
  <c r="S10" i="7"/>
  <c r="S12" i="7"/>
  <c r="S13" i="7"/>
  <c r="S14" i="7"/>
  <c r="S15" i="7"/>
  <c r="S16" i="7"/>
  <c r="S18" i="7"/>
  <c r="S19" i="7"/>
  <c r="S20" i="7"/>
  <c r="J7" i="7"/>
  <c r="J8" i="7"/>
  <c r="J9" i="7"/>
  <c r="J10" i="7"/>
  <c r="J11" i="7"/>
  <c r="J12" i="7"/>
  <c r="J13" i="7"/>
  <c r="J14" i="7"/>
  <c r="J15" i="7"/>
  <c r="J16" i="7"/>
  <c r="J17" i="7"/>
  <c r="J18" i="7"/>
  <c r="J19" i="7"/>
  <c r="J20" i="7"/>
  <c r="O7" i="13"/>
  <c r="O8" i="13"/>
  <c r="O9" i="13"/>
  <c r="O11" i="13"/>
  <c r="O12" i="13"/>
  <c r="O13" i="13"/>
  <c r="O14" i="13"/>
  <c r="O15" i="13"/>
  <c r="O16" i="13"/>
  <c r="O17" i="13"/>
  <c r="O18" i="13"/>
  <c r="O19" i="13"/>
  <c r="D20" i="13"/>
  <c r="E20" i="13"/>
  <c r="F20" i="13"/>
  <c r="G20" i="13"/>
  <c r="H20" i="13"/>
  <c r="B20" i="13"/>
  <c r="P7" i="8"/>
  <c r="P8" i="8"/>
  <c r="P9" i="8"/>
  <c r="P11" i="8"/>
  <c r="P12" i="8"/>
  <c r="P13" i="8"/>
  <c r="P14" i="8"/>
  <c r="P15" i="8"/>
  <c r="P17" i="8"/>
  <c r="P18" i="8"/>
  <c r="P19" i="8"/>
  <c r="D20" i="8"/>
  <c r="E20" i="8"/>
  <c r="F20" i="8"/>
  <c r="G20" i="8"/>
  <c r="I5" i="8"/>
  <c r="I7" i="8"/>
  <c r="I8" i="8"/>
  <c r="I9" i="8"/>
  <c r="I10" i="8"/>
  <c r="I11" i="8"/>
  <c r="I12" i="8"/>
  <c r="I13" i="8"/>
  <c r="I14" i="8"/>
  <c r="I15" i="8"/>
  <c r="I16" i="8"/>
  <c r="I17" i="8"/>
  <c r="I18" i="8"/>
  <c r="I19" i="8"/>
  <c r="B20" i="8"/>
  <c r="C20" i="8"/>
  <c r="F20" i="9"/>
  <c r="G20" i="9"/>
  <c r="H20" i="9"/>
  <c r="I20" i="9"/>
  <c r="J20" i="9"/>
  <c r="C20" i="9"/>
  <c r="O7" i="12"/>
  <c r="O8" i="12"/>
  <c r="O9" i="12"/>
  <c r="O12" i="12"/>
  <c r="O13" i="12"/>
  <c r="O14" i="12"/>
  <c r="O15" i="12"/>
  <c r="O17" i="12"/>
  <c r="O18" i="12"/>
  <c r="H5" i="12"/>
  <c r="H6" i="12"/>
  <c r="H7" i="12"/>
  <c r="H8" i="12"/>
  <c r="H9" i="12"/>
  <c r="H10" i="12"/>
  <c r="H11" i="12"/>
  <c r="H12" i="12"/>
  <c r="H13" i="12"/>
  <c r="H14" i="12"/>
  <c r="H15" i="12"/>
  <c r="H16" i="12"/>
  <c r="H17" i="12"/>
  <c r="H18" i="12"/>
  <c r="H19" i="12"/>
  <c r="C20" i="10"/>
  <c r="S8" i="10"/>
  <c r="T7" i="10"/>
  <c r="T8" i="10"/>
  <c r="T9" i="10"/>
  <c r="T11" i="10"/>
  <c r="T12" i="10"/>
  <c r="T13" i="10"/>
  <c r="T14" i="10"/>
  <c r="T15" i="10"/>
  <c r="T17" i="10"/>
  <c r="T18" i="10"/>
  <c r="T19" i="10"/>
  <c r="R11" i="10"/>
  <c r="L20" i="10"/>
  <c r="M20" i="10"/>
  <c r="N20" i="10"/>
  <c r="O6" i="10"/>
  <c r="O7" i="10"/>
  <c r="O8" i="10"/>
  <c r="O9" i="10"/>
  <c r="O10" i="10"/>
  <c r="O11" i="10"/>
  <c r="O12" i="10"/>
  <c r="O13" i="10"/>
  <c r="O14" i="10"/>
  <c r="O15" i="10"/>
  <c r="O16" i="10"/>
  <c r="R16" i="10" s="1"/>
  <c r="O17" i="10"/>
  <c r="O18" i="10"/>
  <c r="O19" i="10"/>
  <c r="P11" i="10"/>
  <c r="R18" i="10"/>
  <c r="J5" i="12" l="1"/>
  <c r="L5" i="12"/>
  <c r="I20" i="8"/>
  <c r="M20" i="8" s="1"/>
  <c r="O20" i="10"/>
  <c r="R20" i="10" s="1"/>
  <c r="H21" i="7"/>
  <c r="I21" i="7"/>
  <c r="G21" i="7"/>
  <c r="J21" i="7" s="1"/>
  <c r="O5" i="12" l="1"/>
  <c r="Q5" i="12" s="1"/>
  <c r="N17" i="8"/>
  <c r="L17" i="13"/>
  <c r="N17" i="13"/>
  <c r="Q19" i="7"/>
  <c r="K14" i="12" l="1"/>
  <c r="Q13" i="10" l="1"/>
  <c r="R12" i="10"/>
  <c r="S12" i="10"/>
  <c r="Q12" i="10"/>
  <c r="K11" i="12"/>
  <c r="L11" i="12"/>
  <c r="M11" i="12"/>
  <c r="N11" i="12"/>
  <c r="J11" i="12"/>
  <c r="O11" i="12" s="1"/>
  <c r="N11" i="9"/>
  <c r="K11" i="8"/>
  <c r="M9" i="11"/>
  <c r="N9" i="11"/>
  <c r="O9" i="11"/>
  <c r="P9" i="11"/>
  <c r="L9" i="11"/>
  <c r="B9" i="13"/>
  <c r="T10" i="7"/>
  <c r="T13" i="7"/>
  <c r="T14" i="7"/>
  <c r="N8" i="11"/>
  <c r="M8" i="11"/>
  <c r="O8" i="11"/>
  <c r="P8" i="11"/>
  <c r="L8" i="11"/>
  <c r="B8" i="11"/>
  <c r="B10" i="11"/>
  <c r="B12" i="11"/>
  <c r="B13" i="11"/>
  <c r="M13" i="11" s="1"/>
  <c r="B14" i="11"/>
  <c r="B15" i="11"/>
  <c r="N15" i="11" s="1"/>
  <c r="B17" i="11"/>
  <c r="B18" i="11"/>
  <c r="B19" i="11"/>
  <c r="R8" i="10"/>
  <c r="Q8" i="10"/>
  <c r="B8" i="10"/>
  <c r="B12" i="10"/>
  <c r="B13" i="10"/>
  <c r="B14" i="10"/>
  <c r="B15" i="10"/>
  <c r="B20" i="10"/>
  <c r="B17" i="10"/>
  <c r="B18" i="10"/>
  <c r="B19" i="10"/>
  <c r="B8" i="12"/>
  <c r="B10" i="12"/>
  <c r="B12" i="12"/>
  <c r="B13" i="12"/>
  <c r="B14" i="12"/>
  <c r="B15" i="12"/>
  <c r="B17" i="12"/>
  <c r="B18" i="12"/>
  <c r="B19" i="12"/>
  <c r="L6" i="9"/>
  <c r="M6" i="9"/>
  <c r="N6" i="9"/>
  <c r="O6" i="9"/>
  <c r="P6" i="9"/>
  <c r="L7" i="9"/>
  <c r="M7" i="9"/>
  <c r="N7" i="9"/>
  <c r="O7" i="9"/>
  <c r="P7" i="9"/>
  <c r="L8" i="9"/>
  <c r="M8" i="9"/>
  <c r="N8" i="9"/>
  <c r="O8" i="9"/>
  <c r="P8" i="9"/>
  <c r="L10" i="9"/>
  <c r="M10" i="9"/>
  <c r="N10" i="9"/>
  <c r="O10" i="9"/>
  <c r="P10" i="9"/>
  <c r="L12" i="9"/>
  <c r="M12" i="9"/>
  <c r="N12" i="9"/>
  <c r="O12" i="9"/>
  <c r="P12" i="9"/>
  <c r="L13" i="9"/>
  <c r="M13" i="9"/>
  <c r="N13" i="9"/>
  <c r="O13" i="9"/>
  <c r="P13" i="9"/>
  <c r="L14" i="9"/>
  <c r="M14" i="9"/>
  <c r="N14" i="9"/>
  <c r="O14" i="9"/>
  <c r="P14" i="9"/>
  <c r="L15" i="9"/>
  <c r="M15" i="9"/>
  <c r="N15" i="9"/>
  <c r="O15" i="9"/>
  <c r="P15" i="9"/>
  <c r="L16" i="9"/>
  <c r="M16" i="9"/>
  <c r="N16" i="9"/>
  <c r="O16" i="9"/>
  <c r="P16" i="9"/>
  <c r="L17" i="9"/>
  <c r="M17" i="9"/>
  <c r="N17" i="9"/>
  <c r="O17" i="9"/>
  <c r="P17" i="9"/>
  <c r="L18" i="9"/>
  <c r="M18" i="9"/>
  <c r="N18" i="9"/>
  <c r="P18" i="9"/>
  <c r="L19" i="9"/>
  <c r="M19" i="9"/>
  <c r="N19" i="9"/>
  <c r="O19" i="9"/>
  <c r="P19" i="9"/>
  <c r="B8" i="13"/>
  <c r="T9" i="7"/>
  <c r="P14" i="11" l="1"/>
  <c r="N14" i="11"/>
  <c r="L14" i="11"/>
  <c r="O14" i="11"/>
  <c r="M14" i="11"/>
  <c r="B16" i="11"/>
  <c r="B8" i="9"/>
  <c r="B9" i="9"/>
  <c r="B10" i="9"/>
  <c r="B11" i="9"/>
  <c r="B11" i="12" s="1"/>
  <c r="B11" i="10" s="1"/>
  <c r="B11" i="11" s="1"/>
  <c r="B12" i="9"/>
  <c r="B13" i="9"/>
  <c r="B14" i="9"/>
  <c r="B15" i="9"/>
  <c r="B16" i="9"/>
  <c r="B17" i="9"/>
  <c r="B18" i="9"/>
  <c r="B19" i="9"/>
  <c r="B7" i="11"/>
  <c r="B7" i="10"/>
  <c r="B7" i="12"/>
  <c r="M7" i="11"/>
  <c r="N7" i="11"/>
  <c r="O7" i="11"/>
  <c r="P7" i="11"/>
  <c r="L7" i="11"/>
  <c r="B7" i="9"/>
  <c r="P11" i="11" l="1"/>
  <c r="O11" i="11"/>
  <c r="M9" i="9"/>
  <c r="O9" i="9"/>
  <c r="B9" i="12"/>
  <c r="B9" i="10" s="1"/>
  <c r="B9" i="11" s="1"/>
  <c r="L9" i="9"/>
  <c r="N9" i="9"/>
  <c r="P9" i="9"/>
  <c r="AP10" i="6"/>
  <c r="AE11" i="6"/>
  <c r="AE5" i="6"/>
  <c r="AE6" i="6"/>
  <c r="AE7" i="6"/>
  <c r="AE8" i="6"/>
  <c r="AE9" i="6"/>
  <c r="AE10" i="6"/>
  <c r="X11" i="6"/>
  <c r="Y11" i="6"/>
  <c r="Z11" i="6"/>
  <c r="AA11" i="6"/>
  <c r="AB11" i="6"/>
  <c r="AC11" i="6"/>
  <c r="AD11" i="6"/>
  <c r="E11" i="5" l="1"/>
  <c r="D11" i="5"/>
  <c r="K16" i="13" l="1"/>
  <c r="H19" i="7" l="1"/>
  <c r="Q18" i="7" l="1"/>
  <c r="P9" i="7"/>
  <c r="M10" i="6" l="1"/>
  <c r="U8" i="6"/>
  <c r="T8" i="6"/>
  <c r="G8" i="6"/>
  <c r="J7" i="6"/>
  <c r="M7" i="6"/>
  <c r="N6" i="6"/>
  <c r="H5" i="6"/>
  <c r="O5" i="4" l="1"/>
  <c r="P5" i="4"/>
  <c r="O6" i="4"/>
  <c r="P6" i="4"/>
  <c r="O7" i="4"/>
  <c r="P7" i="4"/>
  <c r="O8" i="4"/>
  <c r="P8" i="4"/>
  <c r="O9" i="4"/>
  <c r="P9" i="4"/>
  <c r="P4" i="4"/>
  <c r="O4" i="4"/>
  <c r="C11" i="6"/>
  <c r="N12" i="11" l="1"/>
  <c r="I19" i="10" l="1"/>
  <c r="H19" i="10"/>
  <c r="J18" i="10"/>
  <c r="I18" i="10"/>
  <c r="H17" i="10"/>
  <c r="J16" i="10"/>
  <c r="I16" i="10"/>
  <c r="H16" i="10"/>
  <c r="J15" i="10"/>
  <c r="I15" i="10"/>
  <c r="H15" i="10"/>
  <c r="H14" i="10"/>
  <c r="J12" i="10"/>
  <c r="I12" i="10"/>
  <c r="H12" i="10"/>
  <c r="J10" i="10"/>
  <c r="I10" i="10"/>
  <c r="H10" i="10"/>
  <c r="J9" i="10"/>
  <c r="I9" i="10"/>
  <c r="H9" i="10"/>
  <c r="J8" i="10"/>
  <c r="I8" i="10"/>
  <c r="H8" i="10"/>
  <c r="I6" i="10"/>
  <c r="H6" i="10"/>
  <c r="J5" i="10"/>
  <c r="I5" i="10"/>
  <c r="H5" i="10"/>
  <c r="H20" i="8"/>
  <c r="O18" i="11" l="1"/>
  <c r="L18" i="11"/>
  <c r="N18" i="13"/>
  <c r="M18" i="13"/>
  <c r="L18" i="13"/>
  <c r="K18" i="13"/>
  <c r="R19" i="7"/>
  <c r="P19" i="7"/>
  <c r="I19" i="7"/>
  <c r="G19" i="7"/>
  <c r="N17" i="12"/>
  <c r="J17" i="13"/>
  <c r="M17" i="13"/>
  <c r="P18" i="7"/>
  <c r="R18" i="7"/>
  <c r="G18" i="7"/>
  <c r="S10" i="10"/>
  <c r="R10" i="10"/>
  <c r="K8" i="12"/>
  <c r="L8" i="12"/>
  <c r="M8" i="12"/>
  <c r="N8" i="12"/>
  <c r="J8" i="12"/>
  <c r="N8" i="13"/>
  <c r="M8" i="13"/>
  <c r="L8" i="13"/>
  <c r="K8" i="13"/>
  <c r="J8" i="13"/>
  <c r="N19" i="13"/>
  <c r="M19" i="13"/>
  <c r="L19" i="13"/>
  <c r="K19" i="13"/>
  <c r="J19" i="13"/>
  <c r="J18" i="13"/>
  <c r="K17" i="13"/>
  <c r="N16" i="13"/>
  <c r="M16" i="13"/>
  <c r="L16" i="13"/>
  <c r="J16" i="13"/>
  <c r="N15" i="13"/>
  <c r="M15" i="13"/>
  <c r="L15" i="13"/>
  <c r="K15" i="13"/>
  <c r="J15" i="13"/>
  <c r="N14" i="13"/>
  <c r="M14" i="13"/>
  <c r="L14" i="13"/>
  <c r="K14" i="13"/>
  <c r="J14" i="13"/>
  <c r="N13" i="13"/>
  <c r="M13" i="13"/>
  <c r="L13" i="13"/>
  <c r="K13" i="13"/>
  <c r="J13" i="13"/>
  <c r="N12" i="13"/>
  <c r="M12" i="13"/>
  <c r="L12" i="13"/>
  <c r="K12" i="13"/>
  <c r="J12" i="13"/>
  <c r="N11" i="13"/>
  <c r="M11" i="13"/>
  <c r="L11" i="13"/>
  <c r="K11" i="13"/>
  <c r="J11" i="13"/>
  <c r="N10" i="13"/>
  <c r="M10" i="13"/>
  <c r="L10" i="13"/>
  <c r="K10" i="13"/>
  <c r="O10" i="13" s="1"/>
  <c r="J10" i="13"/>
  <c r="N9" i="13"/>
  <c r="M9" i="13"/>
  <c r="L9" i="13"/>
  <c r="K9" i="13"/>
  <c r="J9" i="13"/>
  <c r="N7" i="13"/>
  <c r="M7" i="13"/>
  <c r="L7" i="13"/>
  <c r="K7" i="13"/>
  <c r="J7" i="13"/>
  <c r="N6" i="13"/>
  <c r="M6" i="13"/>
  <c r="L6" i="13"/>
  <c r="K6" i="13"/>
  <c r="J6" i="13"/>
  <c r="N5" i="13"/>
  <c r="M5" i="13"/>
  <c r="L5" i="13"/>
  <c r="K5" i="13"/>
  <c r="J5" i="13"/>
  <c r="I9" i="7"/>
  <c r="H9" i="7"/>
  <c r="G9" i="7"/>
  <c r="R9" i="7"/>
  <c r="Q9" i="7"/>
  <c r="J6" i="12"/>
  <c r="K6" i="12"/>
  <c r="L6" i="12"/>
  <c r="N6" i="12"/>
  <c r="O6" i="13" l="1"/>
  <c r="O5" i="13"/>
  <c r="R6" i="7"/>
  <c r="Q6" i="7"/>
  <c r="P6" i="7"/>
  <c r="I6" i="7"/>
  <c r="G6" i="7"/>
  <c r="S6" i="7" l="1"/>
  <c r="O5" i="8"/>
  <c r="L16" i="12"/>
  <c r="M15" i="12"/>
  <c r="N15" i="12"/>
  <c r="L12" i="12"/>
  <c r="L7" i="8" l="1"/>
  <c r="N18" i="8"/>
  <c r="B11" i="3" l="1"/>
  <c r="C11" i="3"/>
  <c r="D11" i="3"/>
  <c r="E11" i="3"/>
  <c r="F11" i="3"/>
  <c r="G11" i="3"/>
  <c r="H11" i="3"/>
  <c r="I11" i="3"/>
  <c r="J5" i="3"/>
  <c r="J6" i="3"/>
  <c r="J7" i="3"/>
  <c r="J8" i="3"/>
  <c r="J9" i="3"/>
  <c r="J10" i="3"/>
  <c r="L11" i="3"/>
  <c r="M11" i="3"/>
  <c r="N11" i="3"/>
  <c r="O11" i="3"/>
  <c r="P11" i="3"/>
  <c r="Q11" i="3"/>
  <c r="R11" i="3"/>
  <c r="S11" i="3"/>
  <c r="T11" i="3"/>
  <c r="U5" i="3"/>
  <c r="U6" i="3"/>
  <c r="U7" i="3"/>
  <c r="U8" i="3"/>
  <c r="U9" i="3"/>
  <c r="U10" i="3"/>
  <c r="J11" i="3" l="1"/>
  <c r="U11" i="3"/>
  <c r="U11" i="6"/>
  <c r="N11" i="6"/>
  <c r="O11" i="6"/>
  <c r="P11" i="6"/>
  <c r="Q11" i="6"/>
  <c r="R11" i="6"/>
  <c r="S11" i="6"/>
  <c r="T11" i="6"/>
  <c r="M11" i="6"/>
  <c r="E11" i="6"/>
  <c r="F11" i="6"/>
  <c r="G11" i="6"/>
  <c r="H11" i="6"/>
  <c r="I11" i="6"/>
  <c r="J11" i="6"/>
  <c r="D11" i="6"/>
  <c r="D10" i="6"/>
  <c r="N10" i="6"/>
  <c r="O10" i="6"/>
  <c r="P10" i="6"/>
  <c r="Q10" i="6"/>
  <c r="R10" i="6"/>
  <c r="S10" i="6"/>
  <c r="T10" i="6"/>
  <c r="U10" i="6"/>
  <c r="E10" i="6"/>
  <c r="F10" i="6"/>
  <c r="G10" i="6"/>
  <c r="H10" i="6"/>
  <c r="I10" i="6"/>
  <c r="J10" i="6"/>
  <c r="D9" i="6"/>
  <c r="T9" i="6"/>
  <c r="U9" i="6"/>
  <c r="N9" i="6"/>
  <c r="O9" i="6"/>
  <c r="P9" i="6"/>
  <c r="Q9" i="6"/>
  <c r="R9" i="6"/>
  <c r="S9" i="6"/>
  <c r="M9" i="6"/>
  <c r="E9" i="6"/>
  <c r="F9" i="6"/>
  <c r="G9" i="6"/>
  <c r="H9" i="6"/>
  <c r="I9" i="6"/>
  <c r="J9" i="6"/>
  <c r="D8" i="6"/>
  <c r="N8" i="6"/>
  <c r="O8" i="6"/>
  <c r="P8" i="6"/>
  <c r="Q8" i="6"/>
  <c r="R8" i="6"/>
  <c r="S8" i="6"/>
  <c r="M8" i="6"/>
  <c r="E8" i="6"/>
  <c r="F8" i="6"/>
  <c r="H8" i="6"/>
  <c r="I8" i="6"/>
  <c r="J8" i="6"/>
  <c r="U7" i="6"/>
  <c r="R7" i="6"/>
  <c r="S7" i="6"/>
  <c r="T7" i="6"/>
  <c r="N7" i="6"/>
  <c r="O7" i="6"/>
  <c r="P7" i="6"/>
  <c r="Q7" i="6"/>
  <c r="E7" i="6"/>
  <c r="F7" i="6"/>
  <c r="G7" i="6"/>
  <c r="H7" i="6"/>
  <c r="I7" i="6"/>
  <c r="D7" i="6"/>
  <c r="O6" i="6"/>
  <c r="P6" i="6"/>
  <c r="Q6" i="6"/>
  <c r="R6" i="6"/>
  <c r="S6" i="6"/>
  <c r="T6" i="6"/>
  <c r="U6" i="6"/>
  <c r="M6" i="6"/>
  <c r="E6" i="6"/>
  <c r="F6" i="6"/>
  <c r="G6" i="6"/>
  <c r="H6" i="6"/>
  <c r="I6" i="6"/>
  <c r="J6" i="6"/>
  <c r="D6" i="6"/>
  <c r="N5" i="6"/>
  <c r="O5" i="6"/>
  <c r="P5" i="6"/>
  <c r="Q5" i="6"/>
  <c r="R5" i="6"/>
  <c r="S5" i="6"/>
  <c r="T5" i="6"/>
  <c r="U5" i="6"/>
  <c r="M5" i="6"/>
  <c r="E5" i="6"/>
  <c r="F5" i="6"/>
  <c r="G5" i="6"/>
  <c r="I5" i="6"/>
  <c r="J5" i="6"/>
  <c r="D5" i="6"/>
  <c r="D10" i="15" l="1"/>
  <c r="D9" i="15"/>
  <c r="D8" i="15"/>
  <c r="D7" i="15"/>
  <c r="D6" i="15"/>
  <c r="D5" i="15"/>
  <c r="B11" i="15"/>
  <c r="F10" i="5"/>
  <c r="H10" i="5" s="1"/>
  <c r="F9" i="5"/>
  <c r="H9" i="5" s="1"/>
  <c r="F8" i="5"/>
  <c r="H8" i="5" s="1"/>
  <c r="F7" i="5"/>
  <c r="H7" i="5" s="1"/>
  <c r="F6" i="5"/>
  <c r="H6" i="5" s="1"/>
  <c r="F5" i="5"/>
  <c r="H5" i="5" s="1"/>
  <c r="C11" i="5"/>
  <c r="D11" i="15" l="1"/>
  <c r="I5" i="5"/>
  <c r="J5" i="5" l="1"/>
  <c r="K5" i="5" s="1"/>
  <c r="J10" i="5"/>
  <c r="J9" i="5"/>
  <c r="J8" i="5"/>
  <c r="J7" i="5"/>
  <c r="J6" i="5"/>
  <c r="M17" i="11" l="1"/>
  <c r="J20" i="11" l="1"/>
  <c r="I20" i="11"/>
  <c r="H20" i="11"/>
  <c r="G20" i="11"/>
  <c r="N19" i="12" l="1"/>
  <c r="J19" i="12"/>
  <c r="K19" i="12"/>
  <c r="L19" i="12"/>
  <c r="M19" i="12"/>
  <c r="I20" i="7"/>
  <c r="Q7" i="7"/>
  <c r="H6" i="7"/>
  <c r="J6" i="7" s="1"/>
  <c r="O19" i="12" l="1"/>
  <c r="L12" i="11"/>
  <c r="F20" i="11" l="1"/>
  <c r="Q20" i="11" s="1"/>
  <c r="N21" i="14" l="1"/>
  <c r="K21" i="14"/>
  <c r="J21" i="14"/>
  <c r="I21" i="14"/>
  <c r="H21" i="14"/>
  <c r="G21" i="14"/>
  <c r="E21" i="14"/>
  <c r="D21" i="14"/>
  <c r="C21" i="14"/>
  <c r="M19" i="11" l="1"/>
  <c r="M18" i="11"/>
  <c r="N18" i="11"/>
  <c r="F20" i="10"/>
  <c r="E20" i="10"/>
  <c r="D20" i="10"/>
  <c r="D6" i="9"/>
  <c r="J20" i="8"/>
  <c r="B20" i="11" l="1"/>
  <c r="M20" i="9"/>
  <c r="O20" i="9"/>
  <c r="L20" i="9"/>
  <c r="N20" i="9"/>
  <c r="P20" i="9"/>
  <c r="J20" i="10"/>
  <c r="H20" i="10"/>
  <c r="I20" i="10"/>
  <c r="D8" i="11"/>
  <c r="D5" i="11"/>
  <c r="D8" i="9"/>
  <c r="D19" i="9"/>
  <c r="D14" i="11"/>
  <c r="D6" i="11"/>
  <c r="N20" i="13"/>
  <c r="L20" i="13"/>
  <c r="J20" i="13"/>
  <c r="M20" i="13"/>
  <c r="K20" i="13"/>
  <c r="D11" i="9"/>
  <c r="D5" i="9"/>
  <c r="D17" i="11"/>
  <c r="D15" i="9"/>
  <c r="D17" i="9"/>
  <c r="D14" i="9"/>
  <c r="D13" i="9"/>
  <c r="D12" i="9"/>
  <c r="D18" i="9"/>
  <c r="D16" i="9"/>
  <c r="D18" i="11"/>
  <c r="D12" i="11"/>
  <c r="D13" i="11"/>
  <c r="D15" i="11"/>
  <c r="D16" i="11"/>
  <c r="D10" i="11"/>
  <c r="D11" i="11"/>
  <c r="D19" i="11"/>
  <c r="D7" i="11"/>
  <c r="D9" i="11"/>
  <c r="U7" i="7"/>
  <c r="V7" i="7"/>
  <c r="U8" i="7"/>
  <c r="W8" i="7" s="1"/>
  <c r="Y8" i="7" s="1"/>
  <c r="T8" i="7" s="1"/>
  <c r="V8" i="7"/>
  <c r="U9" i="7"/>
  <c r="V9" i="7"/>
  <c r="U10" i="7"/>
  <c r="V10" i="7"/>
  <c r="U11" i="7"/>
  <c r="V11" i="7"/>
  <c r="U12" i="7"/>
  <c r="V12" i="7"/>
  <c r="U13" i="7"/>
  <c r="W13" i="7" s="1"/>
  <c r="Y13" i="7" s="1"/>
  <c r="V13" i="7"/>
  <c r="U14" i="7"/>
  <c r="W14" i="7" s="1"/>
  <c r="Y14" i="7" s="1"/>
  <c r="V14" i="7"/>
  <c r="U15" i="7"/>
  <c r="V15" i="7"/>
  <c r="U16" i="7"/>
  <c r="V16" i="7"/>
  <c r="U17" i="7"/>
  <c r="V17" i="7"/>
  <c r="U18" i="7"/>
  <c r="W18" i="7" s="1"/>
  <c r="Y18" i="7" s="1"/>
  <c r="T18" i="7" s="1"/>
  <c r="V18" i="7"/>
  <c r="U19" i="7"/>
  <c r="W19" i="7" s="1"/>
  <c r="Y19" i="7" s="1"/>
  <c r="T19" i="7" s="1"/>
  <c r="V19" i="7"/>
  <c r="U20" i="7"/>
  <c r="V20" i="7"/>
  <c r="V6" i="7"/>
  <c r="U6" i="7"/>
  <c r="N21" i="7"/>
  <c r="M21" i="7"/>
  <c r="V21" i="7" s="1"/>
  <c r="L21" i="7"/>
  <c r="E21" i="7"/>
  <c r="R7" i="7"/>
  <c r="P7" i="7"/>
  <c r="H7" i="7"/>
  <c r="G7" i="7"/>
  <c r="W17" i="7" l="1"/>
  <c r="Y17" i="7" s="1"/>
  <c r="T17" i="7" s="1"/>
  <c r="W11" i="7"/>
  <c r="Y11" i="7" s="1"/>
  <c r="T11" i="7" s="1"/>
  <c r="S7" i="7"/>
  <c r="W7" i="7"/>
  <c r="Y7" i="7" s="1"/>
  <c r="O20" i="13"/>
  <c r="W16" i="7"/>
  <c r="Y16" i="7" s="1"/>
  <c r="T16" i="7" s="1"/>
  <c r="W20" i="7"/>
  <c r="Y20" i="7" s="1"/>
  <c r="T20" i="7" s="1"/>
  <c r="W15" i="7"/>
  <c r="Y15" i="7" s="1"/>
  <c r="T15" i="7" s="1"/>
  <c r="W12" i="7"/>
  <c r="Y12" i="7" s="1"/>
  <c r="W10" i="7"/>
  <c r="Y10" i="7" s="1"/>
  <c r="W9" i="7"/>
  <c r="Y9" i="7" s="1"/>
  <c r="W6" i="7"/>
  <c r="D20" i="11"/>
  <c r="P21" i="7"/>
  <c r="R21" i="7"/>
  <c r="U21" i="7"/>
  <c r="W21" i="7" s="1"/>
  <c r="Q21" i="7"/>
  <c r="S21" i="7" l="1"/>
  <c r="P10" i="11"/>
  <c r="K10" i="12" l="1"/>
  <c r="J10" i="12"/>
  <c r="L10" i="12"/>
  <c r="M10" i="12"/>
  <c r="O10" i="12" l="1"/>
  <c r="O17" i="11"/>
  <c r="L17" i="11"/>
  <c r="P8" i="10" l="1"/>
  <c r="M8" i="8"/>
  <c r="N9" i="12" l="1"/>
  <c r="J9" i="12"/>
  <c r="K9" i="12"/>
  <c r="L9" i="12"/>
  <c r="M9" i="12"/>
  <c r="K8" i="8"/>
  <c r="L8" i="8"/>
  <c r="N8" i="8"/>
  <c r="O8" i="8"/>
  <c r="C11" i="15" l="1"/>
  <c r="G6" i="15" l="1"/>
  <c r="G5" i="15"/>
  <c r="G10" i="15"/>
  <c r="G9" i="15"/>
  <c r="G8" i="15"/>
  <c r="G7" i="15"/>
  <c r="G13" i="7"/>
  <c r="Q20" i="7"/>
  <c r="R20" i="7"/>
  <c r="P20" i="7"/>
  <c r="Q17" i="7"/>
  <c r="R17" i="7"/>
  <c r="P17" i="7"/>
  <c r="S17" i="7" s="1"/>
  <c r="Q16" i="7"/>
  <c r="R16" i="7"/>
  <c r="P16" i="7"/>
  <c r="Q15" i="7"/>
  <c r="R15" i="7"/>
  <c r="P15" i="7"/>
  <c r="Q14" i="7"/>
  <c r="R14" i="7"/>
  <c r="P14" i="7"/>
  <c r="Q13" i="7"/>
  <c r="R13" i="7"/>
  <c r="P13" i="7"/>
  <c r="Q12" i="7"/>
  <c r="R12" i="7"/>
  <c r="P12" i="7"/>
  <c r="Q11" i="7"/>
  <c r="R11" i="7"/>
  <c r="P11" i="7"/>
  <c r="S11" i="7" s="1"/>
  <c r="Q10" i="7"/>
  <c r="R10" i="7"/>
  <c r="P10" i="7"/>
  <c r="Q8" i="7"/>
  <c r="R8" i="7"/>
  <c r="P8" i="7"/>
  <c r="I18" i="7"/>
  <c r="H18" i="7"/>
  <c r="I17" i="7"/>
  <c r="H17" i="7"/>
  <c r="I16" i="7"/>
  <c r="H16" i="7"/>
  <c r="I15" i="7"/>
  <c r="I14" i="7"/>
  <c r="H14" i="7"/>
  <c r="I13" i="7"/>
  <c r="H13" i="7"/>
  <c r="I12" i="7"/>
  <c r="H12" i="7"/>
  <c r="I11" i="7"/>
  <c r="H11" i="7"/>
  <c r="I10" i="7"/>
  <c r="I8" i="7"/>
  <c r="H8" i="7"/>
  <c r="H20" i="7"/>
  <c r="G20" i="7"/>
  <c r="G17" i="7"/>
  <c r="G16" i="7"/>
  <c r="H15" i="7"/>
  <c r="G15" i="7"/>
  <c r="G14" i="7"/>
  <c r="G12" i="7"/>
  <c r="G11" i="7"/>
  <c r="H10" i="7"/>
  <c r="G10" i="7"/>
  <c r="G8" i="7"/>
  <c r="I7" i="7"/>
  <c r="O21" i="7"/>
  <c r="G11" i="15" l="1"/>
  <c r="K15" i="12" l="1"/>
  <c r="L15" i="12"/>
  <c r="J15" i="12"/>
  <c r="M6" i="12"/>
  <c r="O6" i="12" s="1"/>
  <c r="L14" i="12"/>
  <c r="M14" i="12"/>
  <c r="J14" i="12"/>
  <c r="N14" i="12"/>
  <c r="K13" i="12"/>
  <c r="L13" i="12"/>
  <c r="M13" i="12"/>
  <c r="N13" i="12"/>
  <c r="J13" i="12"/>
  <c r="J12" i="12"/>
  <c r="K12" i="12"/>
  <c r="M12" i="12"/>
  <c r="N12" i="12"/>
  <c r="M7" i="12"/>
  <c r="N7" i="12"/>
  <c r="K7" i="12"/>
  <c r="L7" i="12"/>
  <c r="J7" i="12"/>
  <c r="K18" i="12"/>
  <c r="L18" i="12"/>
  <c r="J18" i="12"/>
  <c r="M18" i="12"/>
  <c r="N18" i="12"/>
  <c r="M17" i="12"/>
  <c r="J17" i="12"/>
  <c r="K17" i="12"/>
  <c r="L17" i="12"/>
  <c r="K16" i="12"/>
  <c r="M16" i="12"/>
  <c r="J16" i="12"/>
  <c r="N16" i="12"/>
  <c r="F11" i="5"/>
  <c r="H11" i="5" s="1"/>
  <c r="O16" i="12" l="1"/>
  <c r="P18" i="12"/>
  <c r="N20" i="12"/>
  <c r="K20" i="12"/>
  <c r="P5" i="12"/>
  <c r="P6" i="12"/>
  <c r="M20" i="12"/>
  <c r="J20" i="12"/>
  <c r="L20" i="12"/>
  <c r="P14" i="12"/>
  <c r="J11" i="5"/>
  <c r="P7" i="12"/>
  <c r="P15" i="12"/>
  <c r="P8" i="12"/>
  <c r="P16" i="12"/>
  <c r="P9" i="12"/>
  <c r="P17" i="12"/>
  <c r="P10" i="12"/>
  <c r="P11" i="12"/>
  <c r="P19" i="12"/>
  <c r="P12" i="12"/>
  <c r="P13" i="12"/>
  <c r="L16" i="11"/>
  <c r="P20" i="12" l="1"/>
  <c r="O20" i="12"/>
  <c r="Q10" i="10"/>
  <c r="T10" i="10" s="1"/>
  <c r="S16" i="10"/>
  <c r="Q17" i="10"/>
  <c r="S18" i="10"/>
  <c r="N16" i="8" l="1"/>
  <c r="M16" i="8"/>
  <c r="N14" i="8"/>
  <c r="K14" i="8"/>
  <c r="K10" i="8"/>
  <c r="M10" i="8"/>
  <c r="N10" i="8"/>
  <c r="L10" i="8"/>
  <c r="O10" i="8"/>
  <c r="Q9" i="10"/>
  <c r="R9" i="10"/>
  <c r="N20" i="8"/>
  <c r="P10" i="8" l="1"/>
  <c r="K20" i="8"/>
  <c r="L20" i="8"/>
  <c r="P19" i="11"/>
  <c r="O19" i="11"/>
  <c r="N19" i="11"/>
  <c r="L19" i="11"/>
  <c r="O16" i="11"/>
  <c r="N16" i="11"/>
  <c r="M16" i="11"/>
  <c r="O15" i="11"/>
  <c r="M15" i="11"/>
  <c r="L15" i="11"/>
  <c r="O13" i="11"/>
  <c r="O12" i="11"/>
  <c r="M12" i="11"/>
  <c r="O10" i="11"/>
  <c r="M10" i="11"/>
  <c r="L10" i="11"/>
  <c r="Q19" i="10"/>
  <c r="P18" i="10"/>
  <c r="Q16" i="10"/>
  <c r="T16" i="10" s="1"/>
  <c r="P15" i="10"/>
  <c r="S15" i="10"/>
  <c r="P14" i="10"/>
  <c r="Q14" i="10"/>
  <c r="P13" i="10"/>
  <c r="P12" i="10"/>
  <c r="P7" i="10"/>
  <c r="R6" i="10"/>
  <c r="K19" i="8"/>
  <c r="K18" i="8"/>
  <c r="O18" i="8"/>
  <c r="K17" i="8"/>
  <c r="L17" i="8"/>
  <c r="N15" i="8"/>
  <c r="K13" i="8"/>
  <c r="N7" i="8"/>
  <c r="M7" i="8"/>
  <c r="M6" i="8"/>
  <c r="P20" i="8" l="1"/>
  <c r="D7" i="9"/>
  <c r="D10" i="9"/>
  <c r="D9" i="9"/>
  <c r="Q6" i="10"/>
  <c r="T6" i="10" s="1"/>
  <c r="R15" i="10"/>
  <c r="P16" i="10"/>
  <c r="P17" i="10"/>
  <c r="P19" i="10"/>
  <c r="R19" i="10"/>
  <c r="P20" i="10"/>
  <c r="P6" i="10"/>
  <c r="P9" i="10"/>
  <c r="P10" i="10"/>
  <c r="Q15" i="10"/>
  <c r="K6" i="8"/>
  <c r="P6" i="8" s="1"/>
  <c r="K9" i="8"/>
  <c r="K12" i="8"/>
  <c r="K15" i="8"/>
  <c r="K16" i="8"/>
  <c r="P16" i="8" s="1"/>
  <c r="M18" i="8"/>
  <c r="D20" i="9" l="1"/>
  <c r="S20" i="10"/>
  <c r="Q20" i="10"/>
  <c r="T20" i="10" l="1"/>
  <c r="E11" i="4"/>
  <c r="P10" i="4" s="1"/>
  <c r="V5" i="6"/>
  <c r="V6" i="6"/>
  <c r="V7" i="6"/>
  <c r="V8" i="6"/>
  <c r="V9" i="6"/>
  <c r="V10" i="6"/>
  <c r="V11" i="6"/>
  <c r="K5" i="6"/>
  <c r="K6" i="6"/>
  <c r="K7" i="6"/>
  <c r="K8" i="6"/>
  <c r="K9" i="6"/>
  <c r="K10" i="6"/>
  <c r="K11" i="6"/>
  <c r="I7" i="5"/>
  <c r="K7" i="5" s="1"/>
  <c r="I9" i="5"/>
  <c r="K9" i="5" s="1"/>
  <c r="I11" i="5"/>
  <c r="K11" i="5" s="1"/>
  <c r="B11" i="5"/>
  <c r="B11" i="6"/>
  <c r="B11" i="2"/>
  <c r="C11" i="2"/>
  <c r="D11" i="2"/>
  <c r="E5" i="2"/>
  <c r="H5" i="2" s="1"/>
  <c r="E6" i="2"/>
  <c r="H6" i="2" s="1"/>
  <c r="E7" i="2"/>
  <c r="G7" i="2" s="1"/>
  <c r="E8" i="2"/>
  <c r="H8" i="2" s="1"/>
  <c r="E9" i="2"/>
  <c r="G9" i="2" s="1"/>
  <c r="E10" i="2"/>
  <c r="H10" i="2" s="1"/>
  <c r="B11" i="4"/>
  <c r="O10" i="4" l="1"/>
  <c r="C5" i="4"/>
  <c r="E11" i="2"/>
  <c r="H11" i="2" s="1"/>
  <c r="F7" i="4"/>
  <c r="F6" i="4"/>
  <c r="F5" i="4"/>
  <c r="F11" i="4"/>
  <c r="F10" i="4"/>
  <c r="F9" i="4"/>
  <c r="F8" i="4"/>
  <c r="C9" i="4"/>
  <c r="C10" i="4"/>
  <c r="C11" i="4"/>
  <c r="C6" i="4"/>
  <c r="C7" i="4"/>
  <c r="C8" i="4"/>
  <c r="G8" i="2"/>
  <c r="I8" i="2" s="1"/>
  <c r="G10" i="2"/>
  <c r="I10" i="2" s="1"/>
  <c r="G6" i="2"/>
  <c r="I6" i="2" s="1"/>
  <c r="G5" i="2"/>
  <c r="I5" i="2" s="1"/>
  <c r="H9" i="2"/>
  <c r="I9" i="2" s="1"/>
  <c r="H7" i="2"/>
  <c r="I7" i="2" s="1"/>
  <c r="I10" i="5"/>
  <c r="K10" i="5" s="1"/>
  <c r="I8" i="5"/>
  <c r="K8" i="5" s="1"/>
  <c r="I6" i="5"/>
  <c r="K6" i="5" s="1"/>
  <c r="G11" i="2" l="1"/>
  <c r="I11" i="2" s="1"/>
</calcChain>
</file>

<file path=xl/sharedStrings.xml><?xml version="1.0" encoding="utf-8"?>
<sst xmlns="http://schemas.openxmlformats.org/spreadsheetml/2006/main" count="533" uniqueCount="204">
  <si>
    <t>المجموع</t>
  </si>
  <si>
    <t>مبزل</t>
  </si>
  <si>
    <t>تدوير</t>
  </si>
  <si>
    <t>القطاع</t>
  </si>
  <si>
    <t>الهندسي</t>
  </si>
  <si>
    <t>النسيجي</t>
  </si>
  <si>
    <t>عدد المعامل</t>
  </si>
  <si>
    <t>عدد الشركات</t>
  </si>
  <si>
    <t>نهر</t>
  </si>
  <si>
    <t>عدد المعامل حسب جهات التصريف</t>
  </si>
  <si>
    <t>شركات القطاع المختلط</t>
  </si>
  <si>
    <t>نهر دجلة</t>
  </si>
  <si>
    <t>نهر الفرات</t>
  </si>
  <si>
    <t>شط العرب</t>
  </si>
  <si>
    <t>جوفية</t>
  </si>
  <si>
    <t xml:space="preserve">الكمية (م³/يوم) </t>
  </si>
  <si>
    <t>الغذائي والدوائي</t>
  </si>
  <si>
    <t>الكيمياوي والبتروكيمياوي</t>
  </si>
  <si>
    <t>الإنشائي والخدمات الصناعية</t>
  </si>
  <si>
    <t>التوزيع النسبي للمعامل حسب جهات التصريف</t>
  </si>
  <si>
    <t>شبكة صرف صحي</t>
  </si>
  <si>
    <t>إسالة</t>
  </si>
  <si>
    <t xml:space="preserve">                 المياه المستخدمة                  </t>
  </si>
  <si>
    <t>إجمالي</t>
  </si>
  <si>
    <t>التوزيع النسبي للمعامل حسب الحالة العملية</t>
  </si>
  <si>
    <t>خزن في مواقع محددة</t>
  </si>
  <si>
    <t xml:space="preserve">        المياه المصرّفة                  </t>
  </si>
  <si>
    <t xml:space="preserve">النسبة </t>
  </si>
  <si>
    <t>أخرى</t>
  </si>
  <si>
    <t>قسم احصاءات البيئة ــ الجهاز المركزي للإحصاء / العراق</t>
  </si>
  <si>
    <t xml:space="preserve">المصدر : وزارة الصناعة والمعادن / دائرة التطوير والتنظيم الصناعي / قسم البيئة  </t>
  </si>
  <si>
    <t xml:space="preserve">الهندسي </t>
  </si>
  <si>
    <t>غير خطرة</t>
  </si>
  <si>
    <t>عدد المعامل حسب مصدر الماء المستخدم</t>
  </si>
  <si>
    <t>المعامل التي لا تستخدم مياه</t>
  </si>
  <si>
    <t>التوزيع النسبي للمعامل حسب مصدر الماء المستخدم</t>
  </si>
  <si>
    <t xml:space="preserve">غير الخطرة           </t>
  </si>
  <si>
    <t xml:space="preserve">الخطرة </t>
  </si>
  <si>
    <t xml:space="preserve">المعامل التي لا تصرّف مياه </t>
  </si>
  <si>
    <t>المحافظة</t>
  </si>
  <si>
    <t xml:space="preserve">عدد المجازر حسب </t>
  </si>
  <si>
    <t>المنطقة</t>
  </si>
  <si>
    <t>الحالة العملية</t>
  </si>
  <si>
    <t>حكومي</t>
  </si>
  <si>
    <t>خاص</t>
  </si>
  <si>
    <t>مختلط</t>
  </si>
  <si>
    <t>صناعية</t>
  </si>
  <si>
    <t>زراعية</t>
  </si>
  <si>
    <t>تجارية</t>
  </si>
  <si>
    <t>سكنية</t>
  </si>
  <si>
    <t>اخرى</t>
  </si>
  <si>
    <t>عاملة</t>
  </si>
  <si>
    <t>عاملة جزئياً</t>
  </si>
  <si>
    <t>متوقفة</t>
  </si>
  <si>
    <t xml:space="preserve">نينوى  </t>
  </si>
  <si>
    <t>كركوك</t>
  </si>
  <si>
    <t>ديالى</t>
  </si>
  <si>
    <t>الانبار</t>
  </si>
  <si>
    <t>بغداد</t>
  </si>
  <si>
    <t>بابل</t>
  </si>
  <si>
    <t>كربلاء</t>
  </si>
  <si>
    <t>واسط</t>
  </si>
  <si>
    <t>صلاح الدين</t>
  </si>
  <si>
    <t>النجف</t>
  </si>
  <si>
    <t>القادسية</t>
  </si>
  <si>
    <t>المثنى</t>
  </si>
  <si>
    <t>ذي قار</t>
  </si>
  <si>
    <t>ميسان</t>
  </si>
  <si>
    <t>البصرة</t>
  </si>
  <si>
    <t xml:space="preserve">التوزيع النسبي لكمية المياه المجهّزة حسب المصدر </t>
  </si>
  <si>
    <t>شبكة عامة (إسالة ماء)</t>
  </si>
  <si>
    <t>مياه سطحية</t>
  </si>
  <si>
    <t>مياه جوفية (اّبار)</t>
  </si>
  <si>
    <t>صهريج</t>
  </si>
  <si>
    <t>وحدة معالجة</t>
  </si>
  <si>
    <t>مجاري</t>
  </si>
  <si>
    <t>سبتك تانك</t>
  </si>
  <si>
    <t xml:space="preserve">عدد المحارق حسب الحالة العملية </t>
  </si>
  <si>
    <t>التوزيع النسبي للمحارق حسب الحالة العملية</t>
  </si>
  <si>
    <t>عاملة لا تستخدم</t>
  </si>
  <si>
    <t>غير عاملة</t>
  </si>
  <si>
    <t>حرق عشوائي</t>
  </si>
  <si>
    <t>بيع</t>
  </si>
  <si>
    <t xml:space="preserve">المصدر : مجازر اللحوم الحمراء في المحافظات  </t>
  </si>
  <si>
    <t>عدد المجازر التي تمتلك محارق</t>
  </si>
  <si>
    <t xml:space="preserve"> المجازر التي تمتلك محارق حسب الحالة العملية للمحارق</t>
  </si>
  <si>
    <r>
      <t>النسيجي</t>
    </r>
    <r>
      <rPr>
        <b/>
        <sz val="10"/>
        <color rgb="FF660033"/>
        <rFont val="Calibri"/>
        <family val="2"/>
      </rPr>
      <t>*</t>
    </r>
  </si>
  <si>
    <t>أغنام</t>
  </si>
  <si>
    <t>ماعز</t>
  </si>
  <si>
    <t>بقر</t>
  </si>
  <si>
    <t>جاموس</t>
  </si>
  <si>
    <t>التوزيع النسبي لعدد الحيوانات المذبوحة في المجازر خلال السنة حسب النوع</t>
  </si>
  <si>
    <t>مجموع عدد ايام العمل في السنة</t>
  </si>
  <si>
    <t xml:space="preserve">التوزيع النسبي للمجازر حسب </t>
  </si>
  <si>
    <t xml:space="preserve"> * عدد الشركات   </t>
  </si>
  <si>
    <t>إسالة *</t>
  </si>
  <si>
    <t>المعامل التي لا تستخدم مياه **</t>
  </si>
  <si>
    <t>أراضي مجاورة</t>
  </si>
  <si>
    <t>** المعامل التي لا تستخدم مياه تمثل المعامل التي لا تحتاج مياه في العملية الصناعية إضافة إلى بعض المعامل المتوقفة المغلقة</t>
  </si>
  <si>
    <t xml:space="preserve">عدد مجازر اللحوم الحمراء العاملة والعاملة جزئياً </t>
  </si>
  <si>
    <t>عدد مجازر اللحوم الحمراء العاملة والعاملة جزئيا التي تحتوي على شبكة مجاري داخلية نظامية</t>
  </si>
  <si>
    <t xml:space="preserve">إجمالي </t>
  </si>
  <si>
    <t>الكمية (م³/سنة)</t>
  </si>
  <si>
    <t xml:space="preserve">عدد المجازر حسب المنطقة </t>
  </si>
  <si>
    <t xml:space="preserve">التوزيع النسبي للمجازر حسب المنطقة </t>
  </si>
  <si>
    <t>عدد مجازر اللحوم الحمراء الكلّي</t>
  </si>
  <si>
    <t xml:space="preserve"> %</t>
  </si>
  <si>
    <t xml:space="preserve"> المخلفات السائلة الكلّية المطروحة </t>
  </si>
  <si>
    <t>متوسط عدد أيام العمل في السنة للمجازر العاملة والعاملة جزئياً</t>
  </si>
  <si>
    <t xml:space="preserve"> المخلفات الصلبة المتولّدة </t>
  </si>
  <si>
    <t>عدد المجازر  حسب اساليب التخلص  من المخلفات الصلبة المتولّدة</t>
  </si>
  <si>
    <t>النسبة المئوية للمجازر  حسب اساليب التخلص من المخلفات الصلبة المتولّدة</t>
  </si>
  <si>
    <t>كمية المخلفات الصلبة المتولّدة (طن/ سنة)</t>
  </si>
  <si>
    <t>الكمية (كغم / يوم)</t>
  </si>
  <si>
    <r>
      <t>كمية المياه المجهّزة حسب المصدر (م³</t>
    </r>
    <r>
      <rPr>
        <b/>
        <sz val="10"/>
        <color theme="0"/>
        <rFont val="Calibri"/>
        <family val="2"/>
      </rPr>
      <t>/يوم)</t>
    </r>
  </si>
  <si>
    <t>كمية المياه المجهّزة الكلية (م³/سنة)</t>
  </si>
  <si>
    <t xml:space="preserve">عاملة تستخدم </t>
  </si>
  <si>
    <t>معدل عدد ايام العمل</t>
  </si>
  <si>
    <t>النسبة المئوية للمجازر التي تمتلك محارق حسب الحالة العملية للمحارق</t>
  </si>
  <si>
    <t>حرق في محرقة المجزرة أو غير محرقة</t>
  </si>
  <si>
    <t xml:space="preserve">عدد المعامل حسب طرحها للمخلفات الصناعية الصلبة </t>
  </si>
  <si>
    <t>لا تطرح مخلفات</t>
  </si>
  <si>
    <t xml:space="preserve">التوزيع النسبي للمعامل حسب طرحها للمخلفات الصناعية الصلبة </t>
  </si>
  <si>
    <t>أستخدام زراعي</t>
  </si>
  <si>
    <t>إبل</t>
  </si>
  <si>
    <t>النسب المئوية للمجازر حسب أساليب التخلص من المخلفات السائلة الكلّية المطروحة</t>
  </si>
  <si>
    <t>عدد الحيوانات المذبوحة في المجازر حسب النوع</t>
  </si>
  <si>
    <t>النسبة المئوية لعدد الحيوانات المذبوحة في المجازر خلال السنة</t>
  </si>
  <si>
    <t xml:space="preserve"> المجموع</t>
  </si>
  <si>
    <t xml:space="preserve">أخرى </t>
  </si>
  <si>
    <t>عدد مجازر اللحوم البيضاء الكلّي</t>
  </si>
  <si>
    <t xml:space="preserve">بابل </t>
  </si>
  <si>
    <t xml:space="preserve">العاملة </t>
  </si>
  <si>
    <t>المتوقفة</t>
  </si>
  <si>
    <t>* المعامل التي تستخدم مياه إسالة تمثل المعامل العاملة المنتجة إضافة إلى بعض المعامل المتوقفة عن الإنتاج (لها كادر من المنتسبين فقط)</t>
  </si>
  <si>
    <t>إستخدام زراعي</t>
  </si>
  <si>
    <t xml:space="preserve">(الف م³/يوم) </t>
  </si>
  <si>
    <t xml:space="preserve">عاملة تستخدم  </t>
  </si>
  <si>
    <t>طرح في مواقع تجمع البلدية</t>
  </si>
  <si>
    <t xml:space="preserve">خطرة </t>
  </si>
  <si>
    <t>خطرة</t>
  </si>
  <si>
    <t xml:space="preserve">جدول (1) </t>
  </si>
  <si>
    <t>جدول (2)</t>
  </si>
  <si>
    <t>جدول (3)</t>
  </si>
  <si>
    <t xml:space="preserve">جدول (4 أ) </t>
  </si>
  <si>
    <t xml:space="preserve">جدول (4 ب) </t>
  </si>
  <si>
    <t>جدول (5)</t>
  </si>
  <si>
    <t>جدول (6)</t>
  </si>
  <si>
    <t>جدول (7)</t>
  </si>
  <si>
    <t>جدول (8)</t>
  </si>
  <si>
    <t>جدول (9)</t>
  </si>
  <si>
    <t>جدول (10)</t>
  </si>
  <si>
    <t>جدول (11)</t>
  </si>
  <si>
    <t>جدول (12)</t>
  </si>
  <si>
    <t>جدول (13)</t>
  </si>
  <si>
    <t>عدد المعامل حسب الحالة العملية</t>
  </si>
  <si>
    <t>نسبة المخلفات الصناعية الصلبة</t>
  </si>
  <si>
    <t xml:space="preserve">   المصدر : وزارة الصناعة والمعادن / دائرة التطوير والتنظيم الصناعي / قسم البيئة  </t>
  </si>
  <si>
    <t>ملاحظة :تم اخفاء عمودي "اخرى" في الجدول لعدم وجود بيانات</t>
  </si>
  <si>
    <t>عدد المجازر حسب أساليب التخلص من المخلفات السائلة الكلّية المطروحة</t>
  </si>
  <si>
    <t>ملاحظة :تم اخفاء عمود "اخرى" في الجدول لعدم وجود بيانات</t>
  </si>
  <si>
    <t xml:space="preserve"> المصدر : مجازر اللحوم الحمراء في المحافظات  </t>
  </si>
  <si>
    <t>النسبة *</t>
  </si>
  <si>
    <t>المتوقفة **</t>
  </si>
  <si>
    <t>المصدر : مجازر اللحوم البيضاء (الدواجن) في المحافظات</t>
  </si>
  <si>
    <t>عدد المجازر العاملة والعاملة جزئياًً</t>
  </si>
  <si>
    <t>عاملة جزئياًً</t>
  </si>
  <si>
    <t>ملاحظة: 1. يحسب متوسط عدد ايام العمل في السنة للمجازر العاملة والعاملة جزئياً في المحافظة بقسمة مجموع عدد ايام العمل للمجازر العاملة والعاملة جزئياً على عدد المجازر العاملة والعاملة جزئياً.</t>
  </si>
  <si>
    <t xml:space="preserve">          2. يحسب إجمالي متوسط عدد ايام العمل في السنة للمجازر العاملة والعاملة جزئياً بقسمة مجموع عدد ايام العمل للمجازر العاملة والعاملة جزئياً لجميع المحافظات على عدد المجازر العاملة والعاملة جزئياً لجميع المحافظات.</t>
  </si>
  <si>
    <t>كمية المخلفات الصناعية الصلبة (كغم/ شهر)</t>
  </si>
  <si>
    <t>المياه المصرّفة</t>
  </si>
  <si>
    <t>المياه المستخدمة</t>
  </si>
  <si>
    <t xml:space="preserve"> ملاحظة : يتم احتساب كمية المياه المجهزة الكلية (م³/سنة) لكل محافظة بضرب كمية المياه المجهزة لكل مجزرة (م³/يوم) في عدد ايام عمل المجزرة في السنة ثم يتم جمع المياه المجهزة لكل المجازر (م³/سنة)</t>
  </si>
  <si>
    <t xml:space="preserve">ملاحظة : المخلفات الصلبة المتولّدة من المجازر تشمل ( الجلد، الرأس والأقدام، القناة الهضمية، محتويات المعدة، .... الخ) ولا تشمل النفايات الإعتيادية المتولّدة </t>
  </si>
  <si>
    <t xml:space="preserve">   ملاحظة : مجموع النسب قد لا تساوي (100%) نتيجة عمليات التقريب</t>
  </si>
  <si>
    <t>عدد ونسبة المعامل التابعة لوزارة الصناعة والمعادن (القطاع العام) وشركات القطاع المختلط حسب الحالة العملية والقطاع لسنة 2019</t>
  </si>
  <si>
    <t>عدد ونسبة المعامل التابعة لوزارة الصناعة والمعادن (القطاع العام) وشركات القطاع المختلط التي تطرح مخلفات صناعية صلبة حسب تصنيف المخلفات والقطاع لسنة 2019</t>
  </si>
  <si>
    <t>مجموع عدد ايام العمل</t>
  </si>
  <si>
    <t>عدد ونسبة مجازر اللحوم الحمراء الكلّي حسب القطاع والحالة العملية ومتوسط عدد أيام العمل في السنة والمحافظة لسنة 2019</t>
  </si>
  <si>
    <t>عدد ونسبة مجازر اللحوم الحمراء الكلّي حسب المنطقة والمحافظة لسنة 2019</t>
  </si>
  <si>
    <t>ملاحظة : مجموع التوزيع النسبي قد لا يساوي (100%) نتيجة عمليات التقريب</t>
  </si>
  <si>
    <t>ملاحظة : مجموع النسب قد لا يساوي (100%) نتيجة عمليات التقريب</t>
  </si>
  <si>
    <t>عدد مجازر اللحوم البيضاء الكلّي حسب القطاع والمنطقة والحالة العملية والمحافظة لسنة 2019</t>
  </si>
  <si>
    <t xml:space="preserve">  كمية ونسبة المخلفات الصلبة المتولّدة من مجازراللحوم الحمراء العاملة والعاملة جزئياً وعدد ونسبة المجازر حسب أساليب التخلص من مخلفاتها الصلبة والمحافظة لسنة 2019</t>
  </si>
  <si>
    <t xml:space="preserve"> عدد ونسبة المحارق التابعة للمجازر حسب حالتها العملية والمحافظة لسنة 2019</t>
  </si>
  <si>
    <t>عدد ونسبة الحيوانات المذبوحة في مجازر اللحوم الحمراء العاملة والعاملة جزئياً خلال السنة حسب النوع والمحافظة لسنة 2019</t>
  </si>
  <si>
    <t>كمية ونسبة المخلفات السائلة الكلّية المطروحة من مجازر اللحوم الحمراء العاملة والعاملة جزئياً وعدد ونسبة المجازر حسب أساليب التخلص من مخلفاتها السائلة والمحافظة لسنة 2019</t>
  </si>
  <si>
    <t>عدد مجازر اللحوم الحمراء العاملة والعاملة جزئياً التي تحتوي على شبكة مجاري داخلية نظامية وكمية ونسبة المياه المجهّزة للمجازر حسب المصدر والمحافظة لسنة 2019</t>
  </si>
  <si>
    <t>المعدل اليومي لكمية المياه المستخدمة والمصرّفة من المعامل التابعة لوزارة الصناعة والمعادن (القطاع العام) وشركات القطاع المختلط ونسبها المئوية حسب القطاع لسنة 2019</t>
  </si>
  <si>
    <t xml:space="preserve">     مجموع النسب لا يساوي (100%) نتيجة عمليات التقريب  *  </t>
  </si>
  <si>
    <t>التوزيع النسبي للمعامل التابعة لوزارة الصناعة والمعادن (القطاع العام) وشركات القطاع المختلط حسب مصدر الماء المستخدم وجهات التصريف والقطاع لسنة 2019</t>
  </si>
  <si>
    <t>عدد المعامل التابعة لوزارة الصناعة والمعادن (القطاع العام) وشركات القطاع المختلط حسب مصدر الماء المستخدم وجهات التصريف والقطاع لسنة 2019</t>
  </si>
  <si>
    <t xml:space="preserve"> المعدل الشهري لكمية المخلفات الصناعية الصلبة الخطرة وغير الخطرة المتولّدة من المعامل التابعة لوزارة الصناعة والمعادن (القطاع العام) وشركات القطاع المختلط حسب تصنيف المخلفات والقطاع لسنة 2019</t>
  </si>
  <si>
    <t>5*</t>
  </si>
  <si>
    <r>
      <rPr>
        <b/>
        <sz val="10"/>
        <rFont val="Arial"/>
        <family val="2"/>
      </rPr>
      <t>**</t>
    </r>
    <r>
      <rPr>
        <b/>
        <sz val="10"/>
        <rFont val="Times New Roman"/>
        <family val="1"/>
        <scheme val="major"/>
      </rPr>
      <t>2</t>
    </r>
  </si>
  <si>
    <t xml:space="preserve">الإنشائي والخدمات الصناعية * * </t>
  </si>
  <si>
    <t xml:space="preserve">ملاحظة : بعض المعامل لا تطرح أي مخلفات صلبة كونها شركات خدمية أو متوقفة </t>
  </si>
  <si>
    <t>* بلغت كمية المخلفات السائلة المتولدة من هذه المجازر (9450) م³/سنة يتم التخلص منها عن طريق السبتك تانك والمبزل وكمية المخلفات الصلبة الناتجة منها بـ (425.3) طن/سنة متولّدة من ذبح (2310) الف دجاجة يتم التخلص منها عن طريق مواقع تجميع البلدية والمحارق والبيع.</t>
  </si>
  <si>
    <t>** بلغت كمية المخلفات السائلة المتولّدة من هذه المجازر (900) م³/سنة يتم التخلص منها عن طريق السبتك تانك وكمية المخلفات الصلبة الناتجة منها بـ (78.0) طن/سنة متولّدة من ذبح (433.5) الف دجاجة يتم التخلص منها عن طريق المحارق والبيع.</t>
  </si>
  <si>
    <t xml:space="preserve">* تم إلغاء ودمج عدد من الشركات وتغيير صنف البعض الأخر إلى قطاع صناعي آخر وفقاً للهيكلية الجديدة لوزارة الصناعة والمعادن المقرّة في سنة 2012 ودمج القطاعين الإنشائي والخدمات الصناعية  </t>
  </si>
  <si>
    <t>** المعامل المتوقفة تمثل المعامل التي لها كادر من المنتسبين (الإداريين والفنيين) ولكنها متوقفة عن الإنتاج الصناعي إضافة إلى المعامل المغلقة</t>
  </si>
  <si>
    <t>ملاحظة : تم نقل بعض المعامل من قطاع إلى أخر نتيجة دمج بعض الشركات مما أثر على كمية المخلفات الصلبة المتولّدة من القطاعات</t>
  </si>
  <si>
    <t xml:space="preserve">* * إنخفاض كمية المياه المستخدمة في القطاع الإنشائي والخدمات الصناعية عن سنة 2018 يعود إلى توقف بعض الخطوط الإنتاجية للمعامل التابعة للشركات العامة للسمنت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</si>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</sst>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0.0"/>
    <numFmt numFmtId="166" formatCode="_(* #,##0.0_);_(* \(#,##0.0\);_(* &quot;-&quot;??_);_(@_)"/>
    <numFmt numFmtId="167" formatCode="_(* #,##0_);_(* \(#,##0\);_(* &quot;-&quot;??_);_(@_)"/>
    <numFmt numFmtId="168" formatCode="_-* #,##0.0_-;\-* #,##0.0_-;_-* &quot;-&quot;??_-;_-@_-"/>
    <numFmt numFmtId="169" formatCode="#,##0.0"/>
    <numFmt numFmtId="170" formatCode="_-* #,##0_-;\-* #,##0_-;_-* &quot;-&quot;??_-;_-@_-"/>
  </numFmts>
  <fonts count="49"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name val="Simplified Arabic"/>
      <family val="1"/>
    </font>
    <font>
      <sz val="8"/>
      <name val="Arial"/>
      <family val="2"/>
    </font>
    <font>
      <b/>
      <sz val="10"/>
      <name val="Simplified Arabic"/>
      <family val="1"/>
    </font>
    <font>
      <b/>
      <sz val="11"/>
      <name val="Simplified Arabic"/>
      <family val="1"/>
    </font>
    <font>
      <b/>
      <sz val="12"/>
      <name val="Arial"/>
      <family val="2"/>
    </font>
    <font>
      <b/>
      <sz val="10"/>
      <name val="Arial"/>
      <family val="2"/>
    </font>
    <font>
      <b/>
      <sz val="10"/>
      <name val="Times New Roman"/>
      <family val="1"/>
    </font>
    <font>
      <b/>
      <sz val="9"/>
      <name val="Arial"/>
      <family val="2"/>
    </font>
    <font>
      <sz val="10"/>
      <name val="Arial"/>
      <family val="2"/>
    </font>
    <font>
      <b/>
      <sz val="9"/>
      <name val="Times New Roman"/>
      <family val="1"/>
    </font>
    <font>
      <b/>
      <sz val="8"/>
      <name val="Arial"/>
      <family val="2"/>
    </font>
    <font>
      <b/>
      <sz val="10"/>
      <color theme="0"/>
      <name val="Arial"/>
      <family val="2"/>
    </font>
    <font>
      <b/>
      <sz val="10"/>
      <color rgb="FF660033"/>
      <name val="Arial"/>
      <family val="2"/>
    </font>
    <font>
      <b/>
      <sz val="12"/>
      <color rgb="FF660033"/>
      <name val="Arial"/>
      <family val="2"/>
    </font>
    <font>
      <sz val="10"/>
      <color rgb="FF660033"/>
      <name val="Arial"/>
      <family val="2"/>
    </font>
    <font>
      <b/>
      <sz val="12"/>
      <color rgb="FF660033"/>
      <name val="Simplified Arabic"/>
      <family val="1"/>
    </font>
    <font>
      <b/>
      <sz val="9"/>
      <color rgb="FF660033"/>
      <name val="Arial"/>
      <family val="2"/>
    </font>
    <font>
      <b/>
      <sz val="10"/>
      <color rgb="FF660033"/>
      <name val="Simplified Arabic"/>
      <family val="1"/>
    </font>
    <font>
      <b/>
      <sz val="9"/>
      <color theme="5" tint="-0.499984740745262"/>
      <name val="Arial"/>
      <family val="2"/>
    </font>
    <font>
      <b/>
      <sz val="12"/>
      <color theme="1"/>
      <name val="Arial"/>
      <family val="2"/>
      <scheme val="minor"/>
    </font>
    <font>
      <b/>
      <sz val="9"/>
      <color theme="0"/>
      <name val="Arial"/>
      <family val="2"/>
    </font>
    <font>
      <b/>
      <sz val="10"/>
      <color theme="0"/>
      <name val="Calibri"/>
      <family val="2"/>
    </font>
    <font>
      <b/>
      <sz val="10"/>
      <name val="Times New Roman"/>
      <family val="1"/>
      <scheme val="major"/>
    </font>
    <font>
      <b/>
      <sz val="10"/>
      <color rgb="FF660033"/>
      <name val="Calibri"/>
      <family val="2"/>
    </font>
    <font>
      <b/>
      <sz val="9"/>
      <color rgb="FF632523"/>
      <name val="Arial"/>
      <family val="2"/>
    </font>
    <font>
      <b/>
      <sz val="10"/>
      <color rgb="FF632523"/>
      <name val="Arial"/>
      <family val="2"/>
    </font>
    <font>
      <b/>
      <sz val="12"/>
      <color rgb="FF632523"/>
      <name val="Arial"/>
      <family val="2"/>
      <scheme val="minor"/>
    </font>
    <font>
      <sz val="11"/>
      <color rgb="FF632523"/>
      <name val="Arial"/>
      <family val="2"/>
      <scheme val="minor"/>
    </font>
    <font>
      <sz val="11"/>
      <color theme="1"/>
      <name val="Times New Roman"/>
      <family val="1"/>
      <scheme val="major"/>
    </font>
    <font>
      <b/>
      <sz val="10"/>
      <color rgb="FF660033"/>
      <name val="Times New Roman"/>
      <family val="1"/>
      <scheme val="major"/>
    </font>
    <font>
      <b/>
      <sz val="9"/>
      <color rgb="FF632523"/>
      <name val="Times New Roman"/>
      <family val="1"/>
      <scheme val="major"/>
    </font>
    <font>
      <b/>
      <sz val="12"/>
      <color rgb="FF632523"/>
      <name val="Times New Roman"/>
      <family val="1"/>
      <scheme val="major"/>
    </font>
    <font>
      <b/>
      <sz val="12"/>
      <color rgb="FF660033"/>
      <name val="Arial"/>
      <family val="2"/>
      <scheme val="minor"/>
    </font>
    <font>
      <b/>
      <sz val="10"/>
      <color theme="0"/>
      <name val="Arial"/>
      <family val="2"/>
      <scheme val="minor"/>
    </font>
    <font>
      <b/>
      <sz val="10"/>
      <color rgb="FF660033"/>
      <name val="Arial"/>
      <family val="2"/>
      <scheme val="minor"/>
    </font>
    <font>
      <sz val="11"/>
      <name val="Arial"/>
      <family val="2"/>
      <scheme val="minor"/>
    </font>
    <font>
      <b/>
      <sz val="12"/>
      <name val="Arial"/>
      <family val="2"/>
      <scheme val="minor"/>
    </font>
    <font>
      <b/>
      <sz val="9"/>
      <name val="Arial"/>
      <family val="2"/>
      <scheme val="minor"/>
    </font>
    <font>
      <b/>
      <sz val="10"/>
      <name val="Arial"/>
      <family val="2"/>
      <scheme val="minor"/>
    </font>
    <font>
      <b/>
      <sz val="10"/>
      <color rgb="FFFF0000"/>
      <name val="Times New Roman"/>
      <family val="1"/>
    </font>
    <font>
      <sz val="11"/>
      <color rgb="FFFF0000"/>
      <name val="Arial"/>
      <family val="2"/>
      <scheme val="minor"/>
    </font>
    <font>
      <b/>
      <sz val="9"/>
      <name val="Times New Roman"/>
      <family val="1"/>
      <scheme val="major"/>
    </font>
  </fonts>
  <fills count="11">
    <fill>
      <patternFill patternType="none"/>
    </fill>
    <fill>
      <patternFill patternType="gray125"/>
    </fill>
    <fill>
      <patternFill patternType="solid">
        <fgColor theme="3" tint="0.59999389629810485"/>
        <bgColor indexed="64"/>
      </patternFill>
    </fill>
    <fill>
      <patternFill patternType="solid">
        <fgColor rgb="FF660033"/>
        <bgColor indexed="64"/>
      </patternFill>
    </fill>
    <fill>
      <patternFill patternType="solid">
        <fgColor rgb="FFFEF4FE"/>
        <bgColor indexed="64"/>
      </patternFill>
    </fill>
    <fill>
      <patternFill patternType="solid">
        <fgColor theme="5" tint="-0.499984740745262"/>
        <bgColor indexed="64"/>
      </patternFill>
    </fill>
    <fill>
      <patternFill patternType="solid">
        <fgColor rgb="FF050E6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s>
  <borders count="14">
    <border>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diagonal/>
    </border>
    <border>
      <left/>
      <right/>
      <top/>
      <bottom style="hair">
        <color indexed="64"/>
      </bottom>
      <diagonal/>
    </border>
    <border>
      <left/>
      <right/>
      <top/>
      <bottom style="thin">
        <color indexed="64"/>
      </bottom>
      <diagonal/>
    </border>
    <border>
      <left/>
      <right/>
      <top/>
      <bottom style="double">
        <color indexed="64"/>
      </bottom>
      <diagonal/>
    </border>
    <border>
      <left/>
      <right/>
      <top style="hair">
        <color indexed="64"/>
      </top>
      <bottom/>
      <diagonal/>
    </border>
    <border>
      <left/>
      <right/>
      <top style="double">
        <color indexed="64"/>
      </top>
      <bottom style="hair">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15" fillId="0" borderId="0" applyFont="0" applyFill="0" applyBorder="0" applyAlignment="0" applyProtection="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cellStyleXfs>
  <cellXfs count="488">
    <xf numFmtId="0" fontId="0" fillId="0" borderId="0" xfId="0"/>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0" xfId="0" applyFont="1" applyBorder="1" applyAlignment="1">
      <alignment vertical="center" wrapText="1"/>
    </xf>
    <xf numFmtId="0" fontId="9" fillId="0" borderId="0" xfId="0" applyFont="1" applyBorder="1" applyAlignment="1">
      <alignment horizontal="center" vertical="center" wrapText="1"/>
    </xf>
    <xf numFmtId="0" fontId="7" fillId="0" borderId="0" xfId="0" applyFont="1" applyAlignment="1">
      <alignment horizontal="center" wrapText="1"/>
    </xf>
    <xf numFmtId="0" fontId="10" fillId="0" borderId="0" xfId="0" applyFont="1" applyAlignment="1">
      <alignment horizontal="center" wrapText="1"/>
    </xf>
    <xf numFmtId="0" fontId="7" fillId="0" borderId="0" xfId="0" applyFont="1" applyBorder="1" applyAlignment="1">
      <alignment horizontal="center" wrapText="1"/>
    </xf>
    <xf numFmtId="0" fontId="10" fillId="0" borderId="0" xfId="0" applyFont="1" applyBorder="1" applyAlignment="1">
      <alignment horizontal="center" wrapText="1"/>
    </xf>
    <xf numFmtId="0" fontId="14" fillId="0" borderId="0" xfId="0" applyFont="1" applyBorder="1" applyAlignment="1">
      <alignment vertical="center" wrapText="1"/>
    </xf>
    <xf numFmtId="0" fontId="13"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Border="1"/>
    <xf numFmtId="0" fontId="11" fillId="0" borderId="0" xfId="0" applyFont="1" applyBorder="1" applyAlignment="1">
      <alignment horizontal="center" vertical="center" wrapText="1"/>
    </xf>
    <xf numFmtId="165" fontId="13"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horizontal="center" vertical="center" wrapText="1"/>
    </xf>
    <xf numFmtId="1" fontId="13"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horizontal="center" vertical="center" wrapText="1"/>
    </xf>
    <xf numFmtId="165" fontId="13" fillId="0" borderId="3" xfId="0" applyNumberFormat="1" applyFont="1" applyBorder="1" applyAlignment="1">
      <alignment vertical="center" wrapText="1"/>
    </xf>
    <xf numFmtId="165" fontId="13" fillId="0" borderId="0" xfId="0" applyNumberFormat="1" applyFont="1" applyBorder="1" applyAlignment="1">
      <alignment vertical="center" wrapText="1"/>
    </xf>
    <xf numFmtId="0" fontId="11"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2" fillId="0" borderId="0" xfId="0" applyFont="1" applyBorder="1" applyAlignment="1">
      <alignment horizontal="right" vertical="center" wrapText="1"/>
    </xf>
    <xf numFmtId="166" fontId="13" fillId="0" borderId="0" xfId="1" applyNumberFormat="1" applyFont="1" applyBorder="1" applyAlignment="1">
      <alignment vertical="center" wrapText="1"/>
    </xf>
    <xf numFmtId="0" fontId="13" fillId="0" borderId="0" xfId="0" applyFont="1" applyBorder="1" applyAlignment="1">
      <alignment vertical="center" wrapText="1"/>
    </xf>
    <xf numFmtId="0" fontId="14" fillId="2" borderId="0" xfId="0" applyFont="1" applyFill="1" applyBorder="1" applyAlignment="1">
      <alignment horizontal="center" vertical="center" wrapText="1"/>
    </xf>
    <xf numFmtId="166" fontId="13" fillId="0" borderId="4" xfId="1" applyNumberFormat="1" applyFont="1" applyBorder="1" applyAlignment="1">
      <alignment vertical="center" wrapText="1"/>
    </xf>
    <xf numFmtId="0" fontId="16" fillId="0" borderId="3" xfId="0" applyFont="1" applyBorder="1" applyAlignment="1">
      <alignment vertical="center" wrapText="1"/>
    </xf>
    <xf numFmtId="165" fontId="11" fillId="0" borderId="0" xfId="0" applyNumberFormat="1" applyFont="1" applyBorder="1" applyAlignment="1">
      <alignment horizontal="center" vertical="center" wrapText="1"/>
    </xf>
    <xf numFmtId="166" fontId="13" fillId="0" borderId="1" xfId="1" applyNumberFormat="1" applyFont="1" applyBorder="1" applyAlignment="1">
      <alignment horizontal="left" vertical="center" wrapText="1"/>
    </xf>
    <xf numFmtId="166" fontId="13" fillId="0" borderId="4" xfId="1" applyNumberFormat="1" applyFont="1" applyBorder="1" applyAlignment="1">
      <alignment horizontal="left" vertical="center" wrapText="1"/>
    </xf>
    <xf numFmtId="166" fontId="13" fillId="0" borderId="2" xfId="1" applyNumberFormat="1" applyFont="1" applyBorder="1" applyAlignment="1">
      <alignment horizontal="left" vertical="center" wrapText="1"/>
    </xf>
    <xf numFmtId="0" fontId="21" fillId="0" borderId="0" xfId="0" applyFont="1"/>
    <xf numFmtId="0" fontId="22" fillId="0" borderId="0" xfId="0" applyFont="1" applyBorder="1" applyAlignment="1">
      <alignment horizontal="center" wrapText="1"/>
    </xf>
    <xf numFmtId="0" fontId="22" fillId="0" borderId="0" xfId="0" applyFont="1" applyAlignment="1">
      <alignment horizontal="center" wrapText="1"/>
    </xf>
    <xf numFmtId="0" fontId="24" fillId="0" borderId="0" xfId="0" applyFont="1" applyBorder="1" applyAlignment="1">
      <alignment horizontal="center" vertical="center" wrapText="1" readingOrder="2"/>
    </xf>
    <xf numFmtId="0" fontId="22" fillId="0" borderId="0" xfId="0" applyFont="1" applyBorder="1" applyAlignment="1">
      <alignment horizontal="center" wrapText="1" readingOrder="2"/>
    </xf>
    <xf numFmtId="0" fontId="22" fillId="0" borderId="0" xfId="0" applyFont="1" applyAlignment="1">
      <alignment horizontal="center" wrapText="1" readingOrder="2"/>
    </xf>
    <xf numFmtId="0" fontId="24" fillId="0" borderId="0" xfId="0" applyFont="1" applyBorder="1" applyAlignment="1">
      <alignment horizontal="center" vertical="center" wrapText="1"/>
    </xf>
    <xf numFmtId="0" fontId="20" fillId="0" borderId="0" xfId="0" applyFont="1" applyAlignment="1">
      <alignment vertical="center" wrapText="1"/>
    </xf>
    <xf numFmtId="0" fontId="20" fillId="0" borderId="0" xfId="0" applyFont="1" applyBorder="1" applyAlignment="1">
      <alignment horizontal="center" vertical="center" wrapText="1"/>
    </xf>
    <xf numFmtId="164" fontId="19" fillId="0" borderId="4" xfId="1" applyFont="1" applyFill="1" applyBorder="1" applyAlignment="1">
      <alignment horizontal="right" vertical="center" wrapText="1"/>
    </xf>
    <xf numFmtId="0" fontId="20" fillId="0" borderId="0" xfId="0" applyFont="1" applyBorder="1" applyAlignment="1">
      <alignment horizontal="center" vertical="center" wrapText="1"/>
    </xf>
    <xf numFmtId="166" fontId="13" fillId="0" borderId="0" xfId="1" applyNumberFormat="1" applyFont="1" applyBorder="1" applyAlignment="1">
      <alignment horizontal="left" vertical="center" wrapText="1"/>
    </xf>
    <xf numFmtId="165" fontId="13" fillId="0" borderId="0" xfId="1" applyNumberFormat="1" applyFont="1" applyBorder="1" applyAlignment="1">
      <alignment horizontal="left" vertical="center" wrapText="1"/>
    </xf>
    <xf numFmtId="0" fontId="6" fillId="0" borderId="0" xfId="2"/>
    <xf numFmtId="0" fontId="20" fillId="0" borderId="8" xfId="2" applyFont="1" applyBorder="1" applyAlignment="1">
      <alignment horizontal="right" vertical="center" wrapText="1"/>
    </xf>
    <xf numFmtId="164" fontId="19" fillId="4" borderId="2" xfId="3" applyFont="1" applyFill="1" applyBorder="1" applyAlignment="1">
      <alignment horizontal="right" vertical="center" wrapText="1"/>
    </xf>
    <xf numFmtId="167" fontId="13" fillId="0" borderId="4" xfId="3" applyNumberFormat="1" applyFont="1" applyBorder="1" applyAlignment="1">
      <alignment horizontal="left" vertical="center" wrapText="1"/>
    </xf>
    <xf numFmtId="167" fontId="13" fillId="0" borderId="12" xfId="3" applyNumberFormat="1" applyFont="1" applyBorder="1" applyAlignment="1">
      <alignment horizontal="left" vertical="center" wrapText="1"/>
    </xf>
    <xf numFmtId="0" fontId="26" fillId="0" borderId="0" xfId="2" applyFont="1" applyBorder="1"/>
    <xf numFmtId="0" fontId="26" fillId="0" borderId="3" xfId="2" applyFont="1" applyBorder="1"/>
    <xf numFmtId="0" fontId="6" fillId="0" borderId="3" xfId="2" applyBorder="1"/>
    <xf numFmtId="167" fontId="6" fillId="0" borderId="0" xfId="2" applyNumberFormat="1"/>
    <xf numFmtId="0" fontId="12" fillId="0" borderId="3" xfId="0" applyFont="1" applyBorder="1" applyAlignment="1">
      <alignment horizontal="center" vertical="center" wrapText="1"/>
    </xf>
    <xf numFmtId="0" fontId="18" fillId="5" borderId="0" xfId="2" applyFont="1" applyFill="1" applyBorder="1" applyAlignment="1">
      <alignment horizontal="center" vertical="center" wrapText="1"/>
    </xf>
    <xf numFmtId="0" fontId="18" fillId="5" borderId="7" xfId="2" applyFont="1" applyFill="1" applyBorder="1" applyAlignment="1">
      <alignment horizontal="center" vertical="center" wrapText="1"/>
    </xf>
    <xf numFmtId="0" fontId="23" fillId="0" borderId="0" xfId="2" applyFont="1" applyFill="1" applyBorder="1" applyAlignment="1">
      <alignment horizontal="right" vertical="center" wrapText="1"/>
    </xf>
    <xf numFmtId="164" fontId="19" fillId="4" borderId="0" xfId="3" applyFont="1" applyFill="1" applyBorder="1" applyAlignment="1">
      <alignment horizontal="center" vertical="center" wrapText="1"/>
    </xf>
    <xf numFmtId="0" fontId="25" fillId="0" borderId="0" xfId="0" applyFont="1" applyAlignment="1">
      <alignment horizontal="right" vertical="center" readingOrder="2"/>
    </xf>
    <xf numFmtId="164" fontId="19" fillId="4" borderId="7" xfId="3" applyFont="1" applyFill="1" applyBorder="1" applyAlignment="1">
      <alignment horizontal="center" vertical="center" wrapText="1"/>
    </xf>
    <xf numFmtId="164" fontId="19" fillId="4" borderId="6" xfId="3" applyFont="1" applyFill="1" applyBorder="1" applyAlignment="1">
      <alignment horizontal="center" vertical="center" wrapText="1"/>
    </xf>
    <xf numFmtId="164" fontId="19" fillId="4" borderId="5" xfId="3" applyFont="1" applyFill="1" applyBorder="1" applyAlignment="1">
      <alignment horizontal="center" vertical="center" wrapText="1"/>
    </xf>
    <xf numFmtId="0" fontId="5" fillId="0" borderId="0" xfId="4"/>
    <xf numFmtId="0" fontId="20" fillId="0" borderId="8" xfId="4" applyFont="1" applyBorder="1" applyAlignment="1">
      <alignment horizontal="right" vertical="center" wrapText="1"/>
    </xf>
    <xf numFmtId="164" fontId="12" fillId="0" borderId="0" xfId="1" applyFont="1" applyFill="1" applyBorder="1" applyAlignment="1">
      <alignment horizontal="right" vertical="center" wrapText="1"/>
    </xf>
    <xf numFmtId="164" fontId="12" fillId="0" borderId="4" xfId="1" applyFont="1" applyFill="1" applyBorder="1" applyAlignment="1">
      <alignment horizontal="right" vertical="center" wrapText="1"/>
    </xf>
    <xf numFmtId="164" fontId="12" fillId="0" borderId="7" xfId="1" applyFont="1" applyFill="1" applyBorder="1" applyAlignment="1">
      <alignment horizontal="right" vertical="center" wrapText="1"/>
    </xf>
    <xf numFmtId="164" fontId="12" fillId="0" borderId="9" xfId="1" applyFont="1" applyFill="1" applyBorder="1" applyAlignment="1">
      <alignment horizontal="right" vertical="center" wrapText="1"/>
    </xf>
    <xf numFmtId="164" fontId="12" fillId="4" borderId="11" xfId="1" applyFont="1" applyFill="1" applyBorder="1" applyAlignment="1">
      <alignment horizontal="right" vertical="center" wrapText="1"/>
    </xf>
    <xf numFmtId="0" fontId="12" fillId="0" borderId="1" xfId="0" applyFont="1" applyBorder="1" applyAlignment="1">
      <alignment horizontal="right" vertical="center" wrapText="1"/>
    </xf>
    <xf numFmtId="0" fontId="12" fillId="0" borderId="4" xfId="0" applyFont="1" applyBorder="1" applyAlignment="1">
      <alignment horizontal="right" vertical="center" wrapText="1"/>
    </xf>
    <xf numFmtId="0" fontId="12" fillId="0" borderId="9" xfId="0" applyFont="1" applyBorder="1" applyAlignment="1">
      <alignment horizontal="right" vertical="center" wrapText="1"/>
    </xf>
    <xf numFmtId="0" fontId="12" fillId="0" borderId="9" xfId="0" applyFont="1" applyBorder="1" applyAlignment="1">
      <alignment horizontal="right" vertical="center" wrapText="1" readingOrder="2"/>
    </xf>
    <xf numFmtId="0" fontId="31" fillId="0" borderId="0" xfId="0" applyFont="1" applyAlignment="1">
      <alignment horizontal="right" vertical="center" readingOrder="2"/>
    </xf>
    <xf numFmtId="0" fontId="33" fillId="0" borderId="0" xfId="2" applyFont="1" applyBorder="1"/>
    <xf numFmtId="0" fontId="33" fillId="0" borderId="3" xfId="2" applyFont="1" applyBorder="1"/>
    <xf numFmtId="167" fontId="32" fillId="0" borderId="3" xfId="3" applyNumberFormat="1" applyFont="1" applyFill="1" applyBorder="1" applyAlignment="1">
      <alignment horizontal="right" vertical="center" wrapText="1"/>
    </xf>
    <xf numFmtId="0" fontId="34" fillId="0" borderId="0" xfId="2" applyFont="1"/>
    <xf numFmtId="0" fontId="35" fillId="0" borderId="0" xfId="2" applyFont="1"/>
    <xf numFmtId="164" fontId="36" fillId="0" borderId="4" xfId="3" applyFont="1" applyFill="1" applyBorder="1" applyAlignment="1">
      <alignment horizontal="right" vertical="center" wrapText="1"/>
    </xf>
    <xf numFmtId="165" fontId="29" fillId="0" borderId="0" xfId="3" applyNumberFormat="1" applyFont="1" applyBorder="1" applyAlignment="1">
      <alignment horizontal="left" vertical="center" wrapText="1"/>
    </xf>
    <xf numFmtId="164" fontId="36" fillId="0" borderId="8" xfId="3" applyFont="1" applyFill="1" applyBorder="1" applyAlignment="1">
      <alignment horizontal="right" vertical="center" wrapText="1"/>
    </xf>
    <xf numFmtId="0" fontId="38" fillId="0" borderId="0" xfId="2" applyFont="1" applyBorder="1"/>
    <xf numFmtId="0" fontId="39" fillId="0" borderId="0" xfId="2" applyFont="1" applyBorder="1" applyAlignment="1">
      <alignment horizontal="center" vertical="center" wrapText="1"/>
    </xf>
    <xf numFmtId="0" fontId="2" fillId="0" borderId="0" xfId="2" applyFont="1"/>
    <xf numFmtId="0" fontId="39" fillId="0" borderId="0" xfId="2" applyFont="1" applyBorder="1" applyAlignment="1">
      <alignment horizontal="right" vertical="center" wrapText="1"/>
    </xf>
    <xf numFmtId="0" fontId="40" fillId="5" borderId="5" xfId="2" applyFont="1" applyFill="1" applyBorder="1" applyAlignment="1">
      <alignment horizontal="center" vertical="center" wrapText="1"/>
    </xf>
    <xf numFmtId="164" fontId="41" fillId="4" borderId="7" xfId="3" applyFont="1" applyFill="1" applyBorder="1" applyAlignment="1">
      <alignment horizontal="right" vertical="center" wrapText="1"/>
    </xf>
    <xf numFmtId="0" fontId="31" fillId="0" borderId="5" xfId="0" applyFont="1" applyBorder="1" applyAlignment="1">
      <alignment vertical="center" readingOrder="2"/>
    </xf>
    <xf numFmtId="0" fontId="37" fillId="0" borderId="5" xfId="0" applyFont="1" applyBorder="1" applyAlignment="1">
      <alignment vertical="center" readingOrder="2"/>
    </xf>
    <xf numFmtId="0" fontId="37" fillId="0" borderId="5" xfId="0" applyFont="1" applyBorder="1" applyAlignment="1">
      <alignment horizontal="right" vertical="center" readingOrder="2"/>
    </xf>
    <xf numFmtId="0" fontId="31" fillId="0" borderId="0" xfId="0" applyFont="1" applyAlignment="1">
      <alignment horizontal="right" vertical="center" wrapText="1" readingOrder="2"/>
    </xf>
    <xf numFmtId="0" fontId="15" fillId="0" borderId="0" xfId="0" applyFont="1" applyAlignment="1">
      <alignment horizontal="right"/>
    </xf>
    <xf numFmtId="0" fontId="15" fillId="0" borderId="0" xfId="0" applyFont="1" applyAlignment="1">
      <alignment vertical="center" wrapText="1" readingOrder="2"/>
    </xf>
    <xf numFmtId="0" fontId="15" fillId="0" borderId="0" xfId="0" applyFont="1" applyBorder="1" applyAlignment="1">
      <alignment vertical="center" wrapText="1" readingOrder="2"/>
    </xf>
    <xf numFmtId="1" fontId="11" fillId="0" borderId="0" xfId="0" applyNumberFormat="1" applyFont="1" applyBorder="1" applyAlignment="1">
      <alignment horizontal="center" vertical="center" wrapText="1" readingOrder="1"/>
    </xf>
    <xf numFmtId="1" fontId="11" fillId="0" borderId="0" xfId="0" applyNumberFormat="1" applyFont="1" applyAlignment="1">
      <alignment horizontal="left" readingOrder="1"/>
    </xf>
    <xf numFmtId="1" fontId="20" fillId="0" borderId="0" xfId="0" applyNumberFormat="1" applyFont="1" applyAlignment="1">
      <alignment horizontal="left" readingOrder="1"/>
    </xf>
    <xf numFmtId="1" fontId="11" fillId="0" borderId="0" xfId="0" applyNumberFormat="1" applyFont="1" applyAlignment="1">
      <alignment horizontal="center" vertical="center" readingOrder="1"/>
    </xf>
    <xf numFmtId="1" fontId="11" fillId="3" borderId="0" xfId="0" applyNumberFormat="1" applyFont="1" applyFill="1" applyBorder="1" applyAlignment="1">
      <alignment horizontal="center" vertical="center" wrapText="1" readingOrder="1"/>
    </xf>
    <xf numFmtId="164" fontId="12" fillId="0" borderId="4" xfId="1" quotePrefix="1" applyFont="1" applyFill="1" applyBorder="1" applyAlignment="1">
      <alignment horizontal="right" vertical="center" wrapText="1"/>
    </xf>
    <xf numFmtId="0" fontId="6" fillId="0" borderId="0" xfId="2" applyBorder="1"/>
    <xf numFmtId="0" fontId="18" fillId="3" borderId="10" xfId="0" applyFont="1" applyFill="1" applyBorder="1" applyAlignment="1">
      <alignment vertical="center" wrapText="1"/>
    </xf>
    <xf numFmtId="0" fontId="18" fillId="3" borderId="10" xfId="0" applyFont="1" applyFill="1" applyBorder="1" applyAlignment="1">
      <alignment horizontal="right" wrapText="1"/>
    </xf>
    <xf numFmtId="0" fontId="16" fillId="0" borderId="3" xfId="0" applyFont="1" applyBorder="1" applyAlignment="1">
      <alignment horizontal="center" vertical="center" wrapText="1"/>
    </xf>
    <xf numFmtId="0" fontId="18" fillId="6" borderId="5" xfId="2" applyFont="1" applyFill="1" applyBorder="1" applyAlignment="1">
      <alignment horizontal="center" vertical="center" wrapText="1"/>
    </xf>
    <xf numFmtId="0" fontId="27" fillId="6" borderId="5" xfId="2" applyFont="1" applyFill="1" applyBorder="1" applyAlignment="1">
      <alignment horizontal="center" vertical="center" wrapText="1"/>
    </xf>
    <xf numFmtId="0" fontId="42" fillId="0" borderId="0" xfId="2" applyFont="1"/>
    <xf numFmtId="0" fontId="14" fillId="0" borderId="0" xfId="2" applyFont="1" applyFill="1" applyBorder="1" applyAlignment="1">
      <alignment horizontal="right" vertical="center" wrapText="1"/>
    </xf>
    <xf numFmtId="0" fontId="42" fillId="0" borderId="0" xfId="2" applyFont="1" applyBorder="1"/>
    <xf numFmtId="0" fontId="14" fillId="0" borderId="3" xfId="2" applyFont="1" applyBorder="1" applyAlignment="1">
      <alignment vertical="center" wrapText="1"/>
    </xf>
    <xf numFmtId="0" fontId="14" fillId="0" borderId="3" xfId="2" applyFont="1" applyBorder="1" applyAlignment="1">
      <alignment horizontal="right" vertical="center" wrapText="1"/>
    </xf>
    <xf numFmtId="0" fontId="43" fillId="0" borderId="3" xfId="2" applyFont="1" applyBorder="1"/>
    <xf numFmtId="167" fontId="12" fillId="0" borderId="3" xfId="3" applyNumberFormat="1" applyFont="1" applyFill="1" applyBorder="1" applyAlignment="1">
      <alignment horizontal="right" vertical="center" wrapText="1"/>
    </xf>
    <xf numFmtId="167" fontId="42" fillId="0" borderId="0" xfId="2" applyNumberFormat="1" applyFont="1"/>
    <xf numFmtId="164" fontId="14" fillId="7" borderId="7" xfId="3" applyFont="1" applyFill="1" applyBorder="1" applyAlignment="1">
      <alignment horizontal="right" vertical="center" wrapText="1"/>
    </xf>
    <xf numFmtId="164" fontId="17" fillId="7" borderId="2" xfId="3" applyFont="1" applyFill="1" applyBorder="1" applyAlignment="1">
      <alignment horizontal="right" vertical="center" wrapText="1"/>
    </xf>
    <xf numFmtId="164" fontId="17" fillId="7" borderId="2" xfId="3" quotePrefix="1" applyFont="1" applyFill="1" applyBorder="1" applyAlignment="1">
      <alignment horizontal="right" vertical="center" wrapText="1"/>
    </xf>
    <xf numFmtId="164" fontId="14" fillId="7" borderId="2" xfId="3" applyFont="1" applyFill="1" applyBorder="1" applyAlignment="1">
      <alignment horizontal="right" vertical="center" wrapText="1"/>
    </xf>
    <xf numFmtId="164" fontId="17" fillId="7" borderId="7" xfId="3" applyFont="1" applyFill="1" applyBorder="1" applyAlignment="1">
      <alignment horizontal="right" vertical="center" wrapText="1"/>
    </xf>
    <xf numFmtId="164" fontId="12" fillId="7" borderId="8" xfId="3" applyFont="1" applyFill="1" applyBorder="1" applyAlignment="1">
      <alignment horizontal="right" vertical="center" wrapText="1"/>
    </xf>
    <xf numFmtId="167" fontId="29" fillId="7" borderId="12" xfId="3" applyNumberFormat="1" applyFont="1" applyFill="1" applyBorder="1" applyAlignment="1">
      <alignment horizontal="left" vertical="center" wrapText="1"/>
    </xf>
    <xf numFmtId="167" fontId="29" fillId="7" borderId="12" xfId="1" applyNumberFormat="1" applyFont="1" applyFill="1" applyBorder="1" applyAlignment="1">
      <alignment horizontal="left" vertical="center" wrapText="1"/>
    </xf>
    <xf numFmtId="166" fontId="29" fillId="7" borderId="12" xfId="3" applyNumberFormat="1" applyFont="1" applyFill="1" applyBorder="1" applyAlignment="1">
      <alignment horizontal="left" vertical="center" wrapText="1"/>
    </xf>
    <xf numFmtId="166" fontId="29" fillId="7" borderId="12" xfId="1" applyNumberFormat="1" applyFont="1" applyFill="1" applyBorder="1" applyAlignment="1">
      <alignment horizontal="left" vertical="center" wrapText="1"/>
    </xf>
    <xf numFmtId="166" fontId="29" fillId="7" borderId="8" xfId="3" applyNumberFormat="1" applyFont="1" applyFill="1" applyBorder="1" applyAlignment="1">
      <alignment horizontal="left" vertical="center" wrapText="1"/>
    </xf>
    <xf numFmtId="164" fontId="14" fillId="7" borderId="2" xfId="5" applyFont="1" applyFill="1" applyBorder="1" applyAlignment="1">
      <alignment horizontal="right" vertical="center" wrapText="1"/>
    </xf>
    <xf numFmtId="164" fontId="12" fillId="7" borderId="12" xfId="5" applyFont="1" applyFill="1" applyBorder="1" applyAlignment="1">
      <alignment horizontal="right" vertical="center" wrapText="1"/>
    </xf>
    <xf numFmtId="167" fontId="29" fillId="7" borderId="12" xfId="5" applyNumberFormat="1" applyFont="1" applyFill="1" applyBorder="1" applyAlignment="1">
      <alignment horizontal="left" vertical="center" wrapText="1"/>
    </xf>
    <xf numFmtId="0" fontId="29" fillId="7" borderId="12" xfId="5" applyNumberFormat="1" applyFont="1" applyFill="1" applyBorder="1" applyAlignment="1">
      <alignment horizontal="left" vertical="center" wrapText="1"/>
    </xf>
    <xf numFmtId="166" fontId="29" fillId="7" borderId="12" xfId="5" applyNumberFormat="1" applyFont="1" applyFill="1" applyBorder="1" applyAlignment="1">
      <alignment horizontal="left" vertical="center" wrapText="1"/>
    </xf>
    <xf numFmtId="1" fontId="29" fillId="7" borderId="12" xfId="5" applyNumberFormat="1" applyFont="1" applyFill="1" applyBorder="1" applyAlignment="1">
      <alignment horizontal="left" vertical="center" wrapText="1"/>
    </xf>
    <xf numFmtId="0" fontId="11" fillId="0" borderId="8" xfId="2" applyFont="1" applyBorder="1" applyAlignment="1">
      <alignment horizontal="right" vertical="center" wrapText="1"/>
    </xf>
    <xf numFmtId="1" fontId="29" fillId="7" borderId="12" xfId="3" applyNumberFormat="1" applyFont="1" applyFill="1" applyBorder="1" applyAlignment="1">
      <alignment horizontal="left" vertical="center" wrapText="1"/>
    </xf>
    <xf numFmtId="168" fontId="29" fillId="7" borderId="12" xfId="3" applyNumberFormat="1" applyFont="1" applyFill="1" applyBorder="1" applyAlignment="1">
      <alignment horizontal="left" vertical="center" wrapText="1"/>
    </xf>
    <xf numFmtId="0" fontId="29" fillId="7" borderId="12" xfId="3" applyNumberFormat="1" applyFont="1" applyFill="1" applyBorder="1" applyAlignment="1">
      <alignment horizontal="left" vertical="center" wrapText="1"/>
    </xf>
    <xf numFmtId="165" fontId="29" fillId="7" borderId="12" xfId="3" applyNumberFormat="1" applyFont="1" applyFill="1" applyBorder="1" applyAlignment="1">
      <alignment horizontal="left" vertical="center" wrapText="1"/>
    </xf>
    <xf numFmtId="4" fontId="14" fillId="7" borderId="7" xfId="3" quotePrefix="1" applyNumberFormat="1" applyFont="1" applyFill="1" applyBorder="1" applyAlignment="1">
      <alignment horizontal="right" vertical="center" wrapText="1"/>
    </xf>
    <xf numFmtId="4" fontId="14" fillId="7" borderId="7" xfId="3" applyNumberFormat="1" applyFont="1" applyFill="1" applyBorder="1" applyAlignment="1">
      <alignment horizontal="right" vertical="center" wrapText="1"/>
    </xf>
    <xf numFmtId="0" fontId="14" fillId="0" borderId="0" xfId="4" applyFont="1" applyBorder="1" applyAlignment="1">
      <alignment horizontal="right" vertical="center" wrapText="1"/>
    </xf>
    <xf numFmtId="0" fontId="14" fillId="0" borderId="0" xfId="4" applyFont="1" applyFill="1" applyBorder="1" applyAlignment="1">
      <alignment horizontal="right" vertical="center" wrapText="1"/>
    </xf>
    <xf numFmtId="0" fontId="43" fillId="0" borderId="3" xfId="4" applyFont="1" applyBorder="1"/>
    <xf numFmtId="167" fontId="12" fillId="0" borderId="3" xfId="5" applyNumberFormat="1" applyFont="1" applyFill="1" applyBorder="1" applyAlignment="1">
      <alignment horizontal="right" vertical="center" wrapText="1"/>
    </xf>
    <xf numFmtId="3" fontId="29" fillId="7" borderId="12" xfId="3" applyNumberFormat="1" applyFont="1" applyFill="1" applyBorder="1" applyAlignment="1">
      <alignment horizontal="left" vertical="center" wrapText="1"/>
    </xf>
    <xf numFmtId="169" fontId="29" fillId="7" borderId="12" xfId="3" applyNumberFormat="1" applyFont="1" applyFill="1" applyBorder="1" applyAlignment="1">
      <alignment horizontal="left" vertical="center" wrapText="1"/>
    </xf>
    <xf numFmtId="0" fontId="42" fillId="0" borderId="3" xfId="2" applyFont="1" applyBorder="1"/>
    <xf numFmtId="4" fontId="44" fillId="7" borderId="7" xfId="3" applyNumberFormat="1" applyFont="1" applyFill="1" applyBorder="1" applyAlignment="1">
      <alignment horizontal="right" vertical="center" wrapText="1"/>
    </xf>
    <xf numFmtId="4" fontId="44" fillId="7" borderId="7" xfId="3" quotePrefix="1" applyNumberFormat="1" applyFont="1" applyFill="1" applyBorder="1" applyAlignment="1">
      <alignment horizontal="right" vertical="center" wrapText="1"/>
    </xf>
    <xf numFmtId="4" fontId="44" fillId="7" borderId="2" xfId="3" applyNumberFormat="1" applyFont="1" applyFill="1" applyBorder="1" applyAlignment="1">
      <alignment horizontal="right" vertical="center" wrapText="1"/>
    </xf>
    <xf numFmtId="0" fontId="43" fillId="0" borderId="0" xfId="2" applyFont="1" applyBorder="1" applyAlignment="1">
      <alignment horizontal="right" vertical="center" wrapText="1"/>
    </xf>
    <xf numFmtId="0" fontId="45" fillId="0" borderId="3" xfId="2" applyFont="1" applyBorder="1"/>
    <xf numFmtId="164" fontId="29" fillId="7" borderId="8" xfId="3" applyFont="1" applyFill="1" applyBorder="1" applyAlignment="1">
      <alignment horizontal="right" vertical="center" wrapText="1"/>
    </xf>
    <xf numFmtId="167" fontId="29" fillId="7" borderId="8" xfId="3" applyNumberFormat="1" applyFont="1" applyFill="1" applyBorder="1" applyAlignment="1">
      <alignment horizontal="left" vertical="center" wrapText="1"/>
    </xf>
    <xf numFmtId="164" fontId="12" fillId="7" borderId="12" xfId="3" applyFont="1" applyFill="1" applyBorder="1" applyAlignment="1">
      <alignment horizontal="right" vertical="center" wrapText="1"/>
    </xf>
    <xf numFmtId="167" fontId="13" fillId="7" borderId="12" xfId="3" applyNumberFormat="1" applyFont="1" applyFill="1" applyBorder="1" applyAlignment="1">
      <alignment horizontal="left" vertical="center" wrapText="1"/>
    </xf>
    <xf numFmtId="165" fontId="13" fillId="7" borderId="12" xfId="3" applyNumberFormat="1" applyFont="1" applyFill="1" applyBorder="1" applyAlignment="1">
      <alignment horizontal="left" vertical="center" wrapText="1"/>
    </xf>
    <xf numFmtId="166" fontId="13" fillId="7" borderId="12" xfId="3" applyNumberFormat="1" applyFont="1" applyFill="1" applyBorder="1" applyAlignment="1">
      <alignment horizontal="left" vertical="center" wrapText="1"/>
    </xf>
    <xf numFmtId="2" fontId="14" fillId="7" borderId="2" xfId="3" applyNumberFormat="1" applyFont="1" applyFill="1" applyBorder="1" applyAlignment="1">
      <alignment horizontal="right" vertical="center" wrapText="1"/>
    </xf>
    <xf numFmtId="2" fontId="14" fillId="7" borderId="7" xfId="3" applyNumberFormat="1" applyFont="1" applyFill="1" applyBorder="1" applyAlignment="1">
      <alignment horizontal="right" vertical="center" wrapText="1"/>
    </xf>
    <xf numFmtId="0" fontId="13" fillId="7" borderId="12" xfId="3" applyNumberFormat="1" applyFont="1" applyFill="1" applyBorder="1" applyAlignment="1">
      <alignment horizontal="left" vertical="center" wrapText="1"/>
    </xf>
    <xf numFmtId="0" fontId="11" fillId="0" borderId="0" xfId="2" applyFont="1" applyBorder="1" applyAlignment="1">
      <alignment horizontal="right" vertical="center" wrapText="1"/>
    </xf>
    <xf numFmtId="0" fontId="14" fillId="0" borderId="7" xfId="2" applyFont="1" applyFill="1" applyBorder="1" applyAlignment="1">
      <alignment horizontal="right" vertical="top" wrapText="1"/>
    </xf>
    <xf numFmtId="4" fontId="14" fillId="7" borderId="2" xfId="3" applyNumberFormat="1" applyFont="1" applyFill="1" applyBorder="1" applyAlignment="1">
      <alignment horizontal="right" vertical="center" wrapText="1"/>
    </xf>
    <xf numFmtId="1" fontId="13" fillId="7" borderId="12" xfId="3" applyNumberFormat="1" applyFont="1" applyFill="1" applyBorder="1" applyAlignment="1">
      <alignment horizontal="left" vertical="center" wrapText="1"/>
    </xf>
    <xf numFmtId="0" fontId="14" fillId="7" borderId="2" xfId="1" applyNumberFormat="1" applyFont="1" applyFill="1" applyBorder="1" applyAlignment="1">
      <alignment horizontal="right" vertical="center" wrapText="1"/>
    </xf>
    <xf numFmtId="0" fontId="17" fillId="7" borderId="2" xfId="1" applyNumberFormat="1" applyFont="1" applyFill="1" applyBorder="1" applyAlignment="1">
      <alignment horizontal="right" vertical="center" wrapText="1"/>
    </xf>
    <xf numFmtId="0" fontId="15" fillId="0" borderId="0" xfId="0" applyFont="1"/>
    <xf numFmtId="0" fontId="14" fillId="7" borderId="2" xfId="1" quotePrefix="1" applyNumberFormat="1" applyFont="1" applyFill="1" applyBorder="1" applyAlignment="1">
      <alignment horizontal="right" vertical="center" wrapText="1"/>
    </xf>
    <xf numFmtId="2" fontId="14" fillId="0" borderId="0" xfId="0" quotePrefix="1" applyNumberFormat="1" applyFont="1" applyAlignment="1">
      <alignment horizontal="right" vertical="center" wrapText="1" readingOrder="2"/>
    </xf>
    <xf numFmtId="0" fontId="14" fillId="0" borderId="0" xfId="0" quotePrefix="1" applyFont="1" applyBorder="1" applyAlignment="1">
      <alignment horizontal="right" vertical="center" readingOrder="2"/>
    </xf>
    <xf numFmtId="0" fontId="18" fillId="6" borderId="7" xfId="2" applyFont="1" applyFill="1" applyBorder="1" applyAlignment="1">
      <alignment horizontal="center" vertical="center" wrapText="1"/>
    </xf>
    <xf numFmtId="2" fontId="18" fillId="6" borderId="7" xfId="2" applyNumberFormat="1" applyFont="1" applyFill="1" applyBorder="1" applyAlignment="1">
      <alignment horizontal="center" vertical="center" wrapText="1"/>
    </xf>
    <xf numFmtId="0" fontId="18" fillId="6" borderId="5" xfId="2" applyFont="1" applyFill="1" applyBorder="1" applyAlignment="1">
      <alignment vertical="center" wrapText="1"/>
    </xf>
    <xf numFmtId="0" fontId="12" fillId="6" borderId="5" xfId="0" applyFont="1" applyFill="1" applyBorder="1" applyAlignment="1">
      <alignment horizontal="center" vertical="center" wrapText="1"/>
    </xf>
    <xf numFmtId="0" fontId="17" fillId="6" borderId="7" xfId="0" applyNumberFormat="1" applyFont="1" applyFill="1" applyBorder="1" applyAlignment="1">
      <alignment horizontal="right" vertical="center" wrapText="1"/>
    </xf>
    <xf numFmtId="0" fontId="18" fillId="6" borderId="10" xfId="0" applyFont="1" applyFill="1" applyBorder="1" applyAlignment="1">
      <alignment horizontal="center" vertical="center" wrapText="1"/>
    </xf>
    <xf numFmtId="0" fontId="14" fillId="6" borderId="7" xfId="0" applyNumberFormat="1" applyFont="1" applyFill="1" applyBorder="1" applyAlignment="1">
      <alignment horizontal="center" vertical="center" wrapText="1"/>
    </xf>
    <xf numFmtId="164" fontId="23" fillId="6" borderId="9" xfId="1" applyFont="1" applyFill="1" applyBorder="1" applyAlignment="1">
      <alignment horizontal="right" vertical="center" wrapText="1"/>
    </xf>
    <xf numFmtId="164" fontId="23" fillId="6" borderId="7" xfId="1" applyFont="1" applyFill="1" applyBorder="1" applyAlignment="1">
      <alignment horizontal="right" vertical="center" wrapText="1"/>
    </xf>
    <xf numFmtId="167" fontId="29" fillId="0" borderId="4" xfId="5" applyNumberFormat="1" applyFont="1" applyFill="1" applyBorder="1" applyAlignment="1">
      <alignment horizontal="left" vertical="center" wrapText="1"/>
    </xf>
    <xf numFmtId="166" fontId="29" fillId="0" borderId="6" xfId="5" applyNumberFormat="1" applyFont="1" applyFill="1" applyBorder="1" applyAlignment="1">
      <alignment horizontal="left" vertical="center" wrapText="1"/>
    </xf>
    <xf numFmtId="0" fontId="29" fillId="0" borderId="4" xfId="5" applyNumberFormat="1" applyFont="1" applyFill="1" applyBorder="1" applyAlignment="1">
      <alignment horizontal="left" vertical="center" wrapText="1"/>
    </xf>
    <xf numFmtId="167" fontId="29" fillId="0" borderId="4" xfId="3" applyNumberFormat="1" applyFont="1" applyFill="1" applyBorder="1" applyAlignment="1">
      <alignment horizontal="left" vertical="center" wrapText="1"/>
    </xf>
    <xf numFmtId="165" fontId="29" fillId="0" borderId="4" xfId="3"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165" fontId="13" fillId="0" borderId="1" xfId="0" applyNumberFormat="1" applyFont="1" applyBorder="1" applyAlignment="1">
      <alignment vertical="center" wrapText="1"/>
    </xf>
    <xf numFmtId="0" fontId="13" fillId="0" borderId="4" xfId="0" applyFont="1" applyBorder="1" applyAlignment="1">
      <alignment vertical="center" wrapText="1"/>
    </xf>
    <xf numFmtId="165" fontId="13" fillId="0" borderId="4" xfId="0" applyNumberFormat="1" applyFont="1" applyBorder="1" applyAlignment="1">
      <alignment vertical="center" wrapText="1"/>
    </xf>
    <xf numFmtId="0" fontId="13" fillId="0" borderId="4" xfId="0" applyFont="1" applyBorder="1" applyAlignment="1">
      <alignment vertical="center" wrapText="1" readingOrder="2"/>
    </xf>
    <xf numFmtId="1" fontId="13" fillId="0" borderId="4" xfId="0" applyNumberFormat="1" applyFont="1" applyBorder="1" applyAlignment="1">
      <alignment vertical="center" wrapText="1"/>
    </xf>
    <xf numFmtId="0" fontId="13" fillId="0" borderId="9" xfId="0" applyFont="1" applyBorder="1" applyAlignment="1">
      <alignment vertical="center" wrapText="1"/>
    </xf>
    <xf numFmtId="0" fontId="13" fillId="0" borderId="2" xfId="0" applyFont="1" applyBorder="1" applyAlignment="1">
      <alignment vertical="center" wrapText="1"/>
    </xf>
    <xf numFmtId="165" fontId="13" fillId="0" borderId="2" xfId="0" applyNumberFormat="1" applyFont="1" applyBorder="1" applyAlignment="1">
      <alignment vertical="center" wrapText="1"/>
    </xf>
    <xf numFmtId="165" fontId="13" fillId="0" borderId="9" xfId="0" applyNumberFormat="1" applyFont="1" applyBorder="1" applyAlignment="1">
      <alignment vertical="center" wrapText="1"/>
    </xf>
    <xf numFmtId="165" fontId="13" fillId="0" borderId="6" xfId="0" applyNumberFormat="1" applyFont="1" applyBorder="1" applyAlignment="1">
      <alignment vertical="center" wrapText="1"/>
    </xf>
    <xf numFmtId="165" fontId="13" fillId="0" borderId="1" xfId="1" applyNumberFormat="1" applyFont="1" applyBorder="1" applyAlignment="1">
      <alignment horizontal="left" vertical="center" wrapText="1"/>
    </xf>
    <xf numFmtId="166" fontId="13" fillId="0" borderId="1" xfId="1" applyNumberFormat="1" applyFont="1" applyBorder="1" applyAlignment="1">
      <alignment horizontal="center" vertical="center" wrapText="1"/>
    </xf>
    <xf numFmtId="169" fontId="13" fillId="0" borderId="4" xfId="1" applyNumberFormat="1" applyFont="1" applyBorder="1" applyAlignment="1">
      <alignment horizontal="left" vertical="center" wrapText="1"/>
    </xf>
    <xf numFmtId="166" fontId="13" fillId="0" borderId="9" xfId="1" applyNumberFormat="1" applyFont="1" applyBorder="1" applyAlignment="1">
      <alignment horizontal="center" vertical="center" wrapText="1"/>
    </xf>
    <xf numFmtId="166" fontId="13" fillId="0" borderId="9" xfId="1" applyNumberFormat="1" applyFont="1" applyBorder="1" applyAlignment="1">
      <alignment horizontal="left" vertical="center" wrapText="1"/>
    </xf>
    <xf numFmtId="165" fontId="13" fillId="0" borderId="4" xfId="1" applyNumberFormat="1" applyFont="1" applyBorder="1" applyAlignment="1">
      <alignment horizontal="left" vertical="center" wrapText="1"/>
    </xf>
    <xf numFmtId="166" fontId="13" fillId="0" borderId="4" xfId="1" applyNumberFormat="1" applyFont="1" applyBorder="1" applyAlignment="1">
      <alignment horizontal="center" vertical="center" wrapText="1"/>
    </xf>
    <xf numFmtId="165" fontId="13" fillId="0" borderId="9" xfId="1" applyNumberFormat="1" applyFont="1" applyBorder="1" applyAlignment="1">
      <alignment horizontal="left" vertical="center" wrapText="1"/>
    </xf>
    <xf numFmtId="169" fontId="13" fillId="0" borderId="2" xfId="1" applyNumberFormat="1" applyFont="1" applyBorder="1" applyAlignment="1">
      <alignment horizontal="left" vertical="center" wrapText="1"/>
    </xf>
    <xf numFmtId="166" fontId="13" fillId="0" borderId="7" xfId="1" applyNumberFormat="1" applyFont="1" applyBorder="1" applyAlignment="1">
      <alignment horizontal="center" vertical="center" wrapText="1"/>
    </xf>
    <xf numFmtId="165" fontId="13" fillId="0" borderId="7" xfId="0" applyNumberFormat="1" applyFont="1" applyBorder="1" applyAlignment="1">
      <alignment vertical="center" wrapText="1"/>
    </xf>
    <xf numFmtId="0" fontId="13" fillId="0" borderId="9" xfId="0" applyFont="1" applyBorder="1" applyAlignment="1">
      <alignment vertical="center" wrapText="1" readingOrder="2"/>
    </xf>
    <xf numFmtId="166" fontId="13" fillId="0" borderId="1" xfId="1" applyNumberFormat="1" applyFont="1" applyBorder="1" applyAlignment="1">
      <alignment vertical="center" wrapText="1"/>
    </xf>
    <xf numFmtId="166" fontId="13" fillId="0" borderId="2" xfId="1" applyNumberFormat="1" applyFont="1" applyBorder="1" applyAlignment="1">
      <alignment vertical="center" wrapText="1"/>
    </xf>
    <xf numFmtId="0" fontId="14" fillId="0" borderId="0" xfId="0" quotePrefix="1" applyFont="1" applyAlignment="1">
      <alignment horizontal="right" vertical="center" wrapText="1" readingOrder="2"/>
    </xf>
    <xf numFmtId="0" fontId="12" fillId="7" borderId="8" xfId="0" applyFont="1" applyFill="1" applyBorder="1" applyAlignment="1">
      <alignment horizontal="right" vertical="center" wrapText="1"/>
    </xf>
    <xf numFmtId="0" fontId="13" fillId="7" borderId="8" xfId="0" applyFont="1" applyFill="1" applyBorder="1" applyAlignment="1">
      <alignment vertical="center" wrapText="1"/>
    </xf>
    <xf numFmtId="1" fontId="13" fillId="7" borderId="8" xfId="0" applyNumberFormat="1" applyFont="1" applyFill="1" applyBorder="1" applyAlignment="1">
      <alignment vertical="center" wrapText="1"/>
    </xf>
    <xf numFmtId="165" fontId="13" fillId="7" borderId="8" xfId="0" applyNumberFormat="1" applyFont="1" applyFill="1" applyBorder="1" applyAlignment="1">
      <alignment vertical="center" wrapText="1"/>
    </xf>
    <xf numFmtId="0" fontId="12" fillId="0" borderId="13" xfId="0" applyFont="1" applyBorder="1" applyAlignment="1">
      <alignment horizontal="right" vertical="center" wrapText="1"/>
    </xf>
    <xf numFmtId="0" fontId="13" fillId="0" borderId="13" xfId="0" applyFont="1" applyBorder="1" applyAlignment="1">
      <alignment vertical="center" wrapText="1"/>
    </xf>
    <xf numFmtId="1" fontId="13" fillId="0" borderId="13" xfId="0" applyNumberFormat="1" applyFont="1" applyBorder="1" applyAlignment="1">
      <alignment vertical="center" wrapText="1"/>
    </xf>
    <xf numFmtId="165" fontId="13" fillId="0" borderId="13" xfId="0" applyNumberFormat="1" applyFont="1" applyBorder="1" applyAlignment="1">
      <alignment vertical="center" wrapText="1"/>
    </xf>
    <xf numFmtId="164" fontId="12" fillId="7" borderId="8" xfId="1" applyFont="1" applyFill="1" applyBorder="1" applyAlignment="1">
      <alignment horizontal="right" vertical="center" wrapText="1"/>
    </xf>
    <xf numFmtId="166" fontId="13" fillId="7" borderId="8" xfId="1" applyNumberFormat="1" applyFont="1" applyFill="1" applyBorder="1" applyAlignment="1">
      <alignment horizontal="left" vertical="center" wrapText="1"/>
    </xf>
    <xf numFmtId="164" fontId="12" fillId="0" borderId="13" xfId="1" applyFont="1" applyFill="1" applyBorder="1" applyAlignment="1">
      <alignment horizontal="right" vertical="center" wrapText="1"/>
    </xf>
    <xf numFmtId="165" fontId="13" fillId="0" borderId="13" xfId="1" applyNumberFormat="1" applyFont="1" applyBorder="1" applyAlignment="1">
      <alignment horizontal="left" vertical="center" wrapText="1"/>
    </xf>
    <xf numFmtId="166" fontId="13" fillId="0" borderId="13" xfId="1" applyNumberFormat="1" applyFont="1" applyBorder="1" applyAlignment="1">
      <alignment horizontal="left" vertical="center" wrapText="1"/>
    </xf>
    <xf numFmtId="166" fontId="13" fillId="0" borderId="13" xfId="1" applyNumberFormat="1" applyFont="1" applyBorder="1" applyAlignment="1">
      <alignment horizontal="center" vertical="center" wrapText="1"/>
    </xf>
    <xf numFmtId="0" fontId="13" fillId="7" borderId="8" xfId="0" applyFont="1" applyFill="1" applyBorder="1" applyAlignment="1">
      <alignment vertical="center" wrapText="1" readingOrder="2"/>
    </xf>
    <xf numFmtId="0" fontId="13" fillId="0" borderId="13" xfId="0" applyFont="1" applyBorder="1" applyAlignment="1">
      <alignment vertical="center" wrapText="1" readingOrder="2"/>
    </xf>
    <xf numFmtId="169" fontId="13" fillId="0" borderId="1" xfId="1" applyNumberFormat="1" applyFont="1" applyBorder="1" applyAlignment="1">
      <alignment horizontal="left" vertical="center" wrapText="1"/>
    </xf>
    <xf numFmtId="169" fontId="13" fillId="7" borderId="8" xfId="1" applyNumberFormat="1" applyFont="1" applyFill="1" applyBorder="1" applyAlignment="1">
      <alignment horizontal="left" vertical="center" wrapText="1"/>
    </xf>
    <xf numFmtId="166" fontId="13" fillId="7" borderId="8" xfId="1" applyNumberFormat="1" applyFont="1" applyFill="1" applyBorder="1" applyAlignment="1">
      <alignment vertical="center" wrapText="1"/>
    </xf>
    <xf numFmtId="169" fontId="13" fillId="0" borderId="13" xfId="0" applyNumberFormat="1" applyFont="1" applyBorder="1" applyAlignment="1">
      <alignment vertical="center" wrapText="1"/>
    </xf>
    <xf numFmtId="166" fontId="13" fillId="0" borderId="13" xfId="1" applyNumberFormat="1" applyFont="1" applyBorder="1" applyAlignment="1">
      <alignment vertical="center" wrapText="1"/>
    </xf>
    <xf numFmtId="0" fontId="47" fillId="0" borderId="0" xfId="2" applyFont="1"/>
    <xf numFmtId="0" fontId="11" fillId="0" borderId="0" xfId="0" applyFont="1" applyBorder="1" applyAlignment="1">
      <alignment horizontal="center" vertical="center" wrapText="1"/>
    </xf>
    <xf numFmtId="0" fontId="14" fillId="0" borderId="0" xfId="0" applyFont="1" applyBorder="1" applyAlignment="1">
      <alignment horizontal="right" vertical="center"/>
    </xf>
    <xf numFmtId="0" fontId="12" fillId="6" borderId="7" xfId="0" applyNumberFormat="1" applyFont="1" applyFill="1" applyBorder="1" applyAlignment="1">
      <alignment horizontal="center" vertical="center" wrapText="1"/>
    </xf>
    <xf numFmtId="0" fontId="14" fillId="6" borderId="7" xfId="0" applyNumberFormat="1" applyFont="1" applyFill="1" applyBorder="1" applyAlignment="1">
      <alignment horizontal="right" vertical="center" wrapText="1"/>
    </xf>
    <xf numFmtId="0" fontId="31" fillId="0" borderId="0" xfId="0" applyFont="1" applyAlignment="1">
      <alignment horizontal="right" vertical="center" readingOrder="2"/>
    </xf>
    <xf numFmtId="0" fontId="37" fillId="0" borderId="0" xfId="0" applyFont="1" applyAlignment="1">
      <alignment horizontal="right" vertical="center" readingOrder="2"/>
    </xf>
    <xf numFmtId="0" fontId="37" fillId="0" borderId="0" xfId="0" applyFont="1" applyBorder="1" applyAlignment="1">
      <alignment horizontal="right" vertical="center" readingOrder="2"/>
    </xf>
    <xf numFmtId="0" fontId="31" fillId="0" borderId="0" xfId="0" applyFont="1" applyBorder="1" applyAlignment="1">
      <alignment vertical="center" readingOrder="2"/>
    </xf>
    <xf numFmtId="0" fontId="37" fillId="0" borderId="0" xfId="0" applyFont="1" applyBorder="1" applyAlignment="1">
      <alignment vertical="center" readingOrder="2"/>
    </xf>
    <xf numFmtId="3" fontId="13" fillId="7" borderId="12" xfId="3" applyNumberFormat="1" applyFont="1" applyFill="1" applyBorder="1" applyAlignment="1">
      <alignment horizontal="left" vertical="center" wrapText="1"/>
    </xf>
    <xf numFmtId="0" fontId="14" fillId="0" borderId="0" xfId="0" applyFont="1" applyBorder="1" applyAlignment="1">
      <alignment horizontal="right" vertical="center" wrapText="1"/>
    </xf>
    <xf numFmtId="0" fontId="45" fillId="0" borderId="3" xfId="2" applyFont="1" applyBorder="1" applyAlignment="1"/>
    <xf numFmtId="0" fontId="48" fillId="0" borderId="3" xfId="2" applyFont="1" applyBorder="1" applyAlignment="1">
      <alignment vertical="center" wrapText="1"/>
    </xf>
    <xf numFmtId="169" fontId="13" fillId="0" borderId="2" xfId="1" applyNumberFormat="1" applyFont="1" applyFill="1" applyBorder="1" applyAlignment="1">
      <alignment horizontal="left" vertical="center" wrapText="1"/>
    </xf>
    <xf numFmtId="0" fontId="13" fillId="0" borderId="13" xfId="0" applyFont="1" applyFill="1" applyBorder="1" applyAlignment="1">
      <alignment vertical="center" wrapText="1"/>
    </xf>
    <xf numFmtId="1" fontId="11" fillId="0" borderId="0" xfId="0" applyNumberFormat="1" applyFont="1" applyAlignment="1">
      <alignment readingOrder="1"/>
    </xf>
    <xf numFmtId="1" fontId="11" fillId="0" borderId="0" xfId="0" applyNumberFormat="1" applyFont="1" applyBorder="1" applyAlignment="1">
      <alignment horizontal="right" vertical="center" wrapText="1" readingOrder="1"/>
    </xf>
    <xf numFmtId="165" fontId="13" fillId="0" borderId="13" xfId="0" applyNumberFormat="1" applyFont="1" applyFill="1" applyBorder="1" applyAlignment="1">
      <alignment vertical="center" wrapText="1"/>
    </xf>
    <xf numFmtId="166" fontId="13" fillId="0" borderId="2" xfId="1" applyNumberFormat="1" applyFont="1" applyFill="1" applyBorder="1" applyAlignment="1">
      <alignment horizontal="left" vertical="center" wrapText="1"/>
    </xf>
    <xf numFmtId="167" fontId="13" fillId="8" borderId="4" xfId="3" applyNumberFormat="1" applyFont="1" applyFill="1" applyBorder="1" applyAlignment="1">
      <alignment horizontal="left" vertical="center" wrapText="1"/>
    </xf>
    <xf numFmtId="0" fontId="6" fillId="8" borderId="0" xfId="2" applyFill="1"/>
    <xf numFmtId="164" fontId="19" fillId="4" borderId="7" xfId="3" applyFont="1" applyFill="1" applyBorder="1" applyAlignment="1">
      <alignment horizontal="right" vertical="center" wrapText="1"/>
    </xf>
    <xf numFmtId="0" fontId="29" fillId="8" borderId="4" xfId="3" applyNumberFormat="1" applyFont="1" applyFill="1" applyBorder="1" applyAlignment="1">
      <alignment horizontal="left" vertical="center" wrapText="1"/>
    </xf>
    <xf numFmtId="165" fontId="6" fillId="8" borderId="0" xfId="2" applyNumberFormat="1" applyFill="1"/>
    <xf numFmtId="167" fontId="13" fillId="9" borderId="4" xfId="3" applyNumberFormat="1" applyFont="1" applyFill="1" applyBorder="1" applyAlignment="1">
      <alignment horizontal="left" vertical="center" wrapText="1"/>
    </xf>
    <xf numFmtId="0" fontId="42" fillId="9" borderId="0" xfId="2" applyFont="1" applyFill="1"/>
    <xf numFmtId="0" fontId="6" fillId="9" borderId="0" xfId="2" applyFill="1"/>
    <xf numFmtId="0" fontId="3" fillId="9" borderId="0" xfId="2" quotePrefix="1" applyFont="1" applyFill="1" applyAlignment="1">
      <alignment horizontal="right"/>
    </xf>
    <xf numFmtId="1" fontId="13" fillId="0" borderId="4" xfId="3" applyNumberFormat="1" applyFont="1" applyFill="1" applyBorder="1" applyAlignment="1">
      <alignment vertical="center" wrapText="1"/>
    </xf>
    <xf numFmtId="167" fontId="13" fillId="8" borderId="9" xfId="3" applyNumberFormat="1" applyFont="1" applyFill="1" applyBorder="1" applyAlignment="1">
      <alignment horizontal="left" vertical="center" wrapText="1"/>
    </xf>
    <xf numFmtId="0" fontId="13" fillId="8" borderId="0" xfId="3" applyNumberFormat="1" applyFont="1" applyFill="1" applyBorder="1" applyAlignment="1">
      <alignment horizontal="left" vertical="center" wrapText="1"/>
    </xf>
    <xf numFmtId="0" fontId="6" fillId="8" borderId="0" xfId="2" applyFill="1" applyAlignment="1">
      <alignment vertical="center"/>
    </xf>
    <xf numFmtId="1" fontId="13" fillId="8" borderId="4" xfId="3" applyNumberFormat="1" applyFont="1" applyFill="1" applyBorder="1" applyAlignment="1">
      <alignment horizontal="left" vertical="center" wrapText="1"/>
    </xf>
    <xf numFmtId="169" fontId="13" fillId="7" borderId="12" xfId="3" applyNumberFormat="1" applyFont="1" applyFill="1" applyBorder="1" applyAlignment="1">
      <alignment horizontal="left" vertical="center" wrapText="1"/>
    </xf>
    <xf numFmtId="166" fontId="6" fillId="0" borderId="0" xfId="2" applyNumberFormat="1"/>
    <xf numFmtId="170" fontId="13" fillId="8" borderId="4" xfId="3" applyNumberFormat="1" applyFont="1" applyFill="1" applyBorder="1" applyAlignment="1">
      <alignment horizontal="left" vertical="center" wrapText="1"/>
    </xf>
    <xf numFmtId="164" fontId="12" fillId="0" borderId="1" xfId="3" applyFont="1" applyFill="1" applyBorder="1" applyAlignment="1">
      <alignment horizontal="right" vertical="center" wrapText="1"/>
    </xf>
    <xf numFmtId="0" fontId="13" fillId="0" borderId="4" xfId="3" applyNumberFormat="1" applyFont="1" applyFill="1" applyBorder="1" applyAlignment="1">
      <alignment horizontal="left" vertical="center" wrapText="1"/>
    </xf>
    <xf numFmtId="167" fontId="12" fillId="0" borderId="0" xfId="3" applyNumberFormat="1" applyFont="1" applyFill="1" applyBorder="1" applyAlignment="1">
      <alignment horizontal="right" vertical="center" wrapText="1"/>
    </xf>
    <xf numFmtId="166" fontId="13" fillId="0" borderId="4" xfId="3" applyNumberFormat="1" applyFont="1" applyFill="1" applyBorder="1" applyAlignment="1">
      <alignment horizontal="left" vertical="center" wrapText="1"/>
    </xf>
    <xf numFmtId="165" fontId="13" fillId="0" borderId="4" xfId="3" applyNumberFormat="1" applyFont="1" applyFill="1" applyBorder="1" applyAlignment="1">
      <alignment horizontal="left" vertical="center" wrapText="1"/>
    </xf>
    <xf numFmtId="0" fontId="13" fillId="0" borderId="4" xfId="3" applyNumberFormat="1" applyFont="1" applyFill="1" applyBorder="1" applyAlignment="1">
      <alignment horizontal="right" vertical="center" wrapText="1"/>
    </xf>
    <xf numFmtId="167" fontId="13" fillId="0" borderId="4" xfId="3" applyNumberFormat="1" applyFont="1" applyFill="1" applyBorder="1" applyAlignment="1">
      <alignment horizontal="left" vertical="center" wrapText="1"/>
    </xf>
    <xf numFmtId="164" fontId="12" fillId="0" borderId="4" xfId="3" applyFont="1" applyFill="1" applyBorder="1" applyAlignment="1">
      <alignment horizontal="right" vertical="center" wrapText="1"/>
    </xf>
    <xf numFmtId="0" fontId="13" fillId="0" borderId="6" xfId="3" applyNumberFormat="1" applyFont="1" applyFill="1" applyBorder="1" applyAlignment="1">
      <alignment horizontal="left" vertical="center" wrapText="1"/>
    </xf>
    <xf numFmtId="0" fontId="13" fillId="0" borderId="4" xfId="3" applyNumberFormat="1" applyFont="1" applyFill="1" applyBorder="1" applyAlignment="1">
      <alignment vertical="center" wrapText="1"/>
    </xf>
    <xf numFmtId="167" fontId="12" fillId="0" borderId="0" xfId="3" applyNumberFormat="1" applyFont="1" applyFill="1" applyBorder="1" applyAlignment="1">
      <alignment vertical="center" wrapText="1"/>
    </xf>
    <xf numFmtId="166" fontId="12" fillId="0" borderId="0" xfId="3" applyNumberFormat="1" applyFont="1" applyFill="1" applyBorder="1" applyAlignment="1">
      <alignment vertical="center" wrapText="1"/>
    </xf>
    <xf numFmtId="166" fontId="46" fillId="0" borderId="4" xfId="3" applyNumberFormat="1" applyFont="1" applyFill="1" applyBorder="1" applyAlignment="1">
      <alignment horizontal="left" vertical="center" wrapText="1"/>
    </xf>
    <xf numFmtId="164" fontId="12" fillId="0" borderId="9" xfId="3" applyFont="1" applyFill="1" applyBorder="1" applyAlignment="1">
      <alignment horizontal="right" vertical="center" wrapText="1"/>
    </xf>
    <xf numFmtId="164" fontId="12" fillId="0" borderId="9" xfId="3" quotePrefix="1" applyFont="1" applyFill="1" applyBorder="1" applyAlignment="1">
      <alignment horizontal="right" vertical="center" wrapText="1"/>
    </xf>
    <xf numFmtId="0" fontId="13" fillId="0" borderId="9" xfId="3" applyNumberFormat="1" applyFont="1" applyFill="1" applyBorder="1" applyAlignment="1">
      <alignment horizontal="left" vertical="center" wrapText="1"/>
    </xf>
    <xf numFmtId="167" fontId="13" fillId="0" borderId="9" xfId="3" applyNumberFormat="1" applyFont="1" applyFill="1" applyBorder="1" applyAlignment="1">
      <alignment horizontal="left" vertical="center" wrapText="1"/>
    </xf>
    <xf numFmtId="0" fontId="13" fillId="0" borderId="0" xfId="3" applyNumberFormat="1" applyFont="1" applyFill="1" applyBorder="1" applyAlignment="1">
      <alignment horizontal="left" vertical="center" wrapText="1"/>
    </xf>
    <xf numFmtId="166" fontId="13" fillId="0" borderId="9" xfId="3" applyNumberFormat="1" applyFont="1" applyFill="1" applyBorder="1" applyAlignment="1">
      <alignment horizontal="left" vertical="center" wrapText="1"/>
    </xf>
    <xf numFmtId="166" fontId="13" fillId="0" borderId="6" xfId="3" applyNumberFormat="1" applyFont="1" applyFill="1" applyBorder="1" applyAlignment="1">
      <alignment horizontal="left" vertical="center" wrapText="1"/>
    </xf>
    <xf numFmtId="0" fontId="12" fillId="0" borderId="0" xfId="3" applyNumberFormat="1" applyFont="1" applyFill="1" applyBorder="1" applyAlignment="1">
      <alignment vertical="center" wrapText="1"/>
    </xf>
    <xf numFmtId="0" fontId="13" fillId="0" borderId="6" xfId="3" applyNumberFormat="1" applyFont="1" applyFill="1" applyBorder="1" applyAlignment="1">
      <alignment vertical="center" wrapText="1"/>
    </xf>
    <xf numFmtId="166" fontId="13" fillId="0" borderId="0" xfId="3" applyNumberFormat="1" applyFont="1" applyFill="1" applyBorder="1" applyAlignment="1">
      <alignment horizontal="left" vertical="center" wrapText="1"/>
    </xf>
    <xf numFmtId="165" fontId="13" fillId="0" borderId="9" xfId="3" applyNumberFormat="1" applyFont="1" applyFill="1" applyBorder="1" applyAlignment="1">
      <alignment horizontal="left" vertical="center" wrapText="1"/>
    </xf>
    <xf numFmtId="164" fontId="29" fillId="0" borderId="1" xfId="3" applyFont="1" applyFill="1" applyBorder="1" applyAlignment="1">
      <alignment horizontal="right" vertical="center" wrapText="1"/>
    </xf>
    <xf numFmtId="0" fontId="29" fillId="0" borderId="0" xfId="3" applyNumberFormat="1" applyFont="1" applyFill="1" applyBorder="1" applyAlignment="1">
      <alignment horizontal="left" vertical="center" wrapText="1"/>
    </xf>
    <xf numFmtId="1" fontId="29" fillId="0" borderId="4" xfId="3" applyNumberFormat="1" applyFont="1" applyFill="1" applyBorder="1" applyAlignment="1">
      <alignment horizontal="left" vertical="center" wrapText="1"/>
    </xf>
    <xf numFmtId="0" fontId="29" fillId="0" borderId="6" xfId="3" applyNumberFormat="1" applyFont="1" applyFill="1" applyBorder="1" applyAlignment="1">
      <alignment horizontal="left" vertical="center" wrapText="1"/>
    </xf>
    <xf numFmtId="1" fontId="29" fillId="0" borderId="0" xfId="3" applyNumberFormat="1" applyFont="1" applyFill="1" applyBorder="1" applyAlignment="1">
      <alignment horizontal="left" vertical="center" wrapText="1"/>
    </xf>
    <xf numFmtId="165" fontId="29" fillId="0" borderId="0" xfId="3" applyNumberFormat="1" applyFont="1" applyFill="1" applyBorder="1" applyAlignment="1">
      <alignment horizontal="left" vertical="center" wrapText="1"/>
    </xf>
    <xf numFmtId="166" fontId="29" fillId="0" borderId="0" xfId="3" applyNumberFormat="1" applyFont="1" applyFill="1" applyBorder="1" applyAlignment="1">
      <alignment horizontal="left" vertical="center" wrapText="1"/>
    </xf>
    <xf numFmtId="164" fontId="36" fillId="0" borderId="1" xfId="3" applyFont="1" applyFill="1" applyBorder="1" applyAlignment="1">
      <alignment horizontal="right" vertical="center" wrapText="1"/>
    </xf>
    <xf numFmtId="0" fontId="35" fillId="0" borderId="0" xfId="2" applyFont="1" applyFill="1"/>
    <xf numFmtId="164" fontId="29" fillId="0" borderId="4" xfId="3" applyFont="1" applyFill="1" applyBorder="1" applyAlignment="1">
      <alignment horizontal="right" vertical="center" wrapText="1"/>
    </xf>
    <xf numFmtId="166" fontId="29" fillId="0" borderId="4" xfId="3" applyNumberFormat="1" applyFont="1" applyFill="1" applyBorder="1" applyAlignment="1">
      <alignment horizontal="left" vertical="center" wrapText="1"/>
    </xf>
    <xf numFmtId="166" fontId="29" fillId="0" borderId="0" xfId="3" applyNumberFormat="1" applyFont="1" applyFill="1" applyBorder="1" applyAlignment="1">
      <alignment horizontal="right" vertical="center" wrapText="1"/>
    </xf>
    <xf numFmtId="0" fontId="29" fillId="0" borderId="4" xfId="3" applyNumberFormat="1" applyFont="1" applyFill="1" applyBorder="1" applyAlignment="1">
      <alignment horizontal="left" vertical="center" wrapText="1"/>
    </xf>
    <xf numFmtId="164" fontId="29" fillId="0" borderId="9" xfId="3" applyFont="1" applyFill="1" applyBorder="1" applyAlignment="1">
      <alignment horizontal="right" vertical="center" wrapText="1"/>
    </xf>
    <xf numFmtId="167" fontId="29" fillId="0" borderId="9" xfId="3" applyNumberFormat="1" applyFont="1" applyFill="1" applyBorder="1" applyAlignment="1">
      <alignment horizontal="left" vertical="center" wrapText="1"/>
    </xf>
    <xf numFmtId="166" fontId="29" fillId="0" borderId="9" xfId="3" applyNumberFormat="1" applyFont="1" applyFill="1" applyBorder="1" applyAlignment="1">
      <alignment horizontal="left" vertical="center" wrapText="1"/>
    </xf>
    <xf numFmtId="164" fontId="36" fillId="0" borderId="9" xfId="3" applyFont="1" applyFill="1" applyBorder="1" applyAlignment="1">
      <alignment horizontal="right" vertical="center" wrapText="1"/>
    </xf>
    <xf numFmtId="164" fontId="29" fillId="0" borderId="2" xfId="3" applyFont="1" applyFill="1" applyBorder="1" applyAlignment="1">
      <alignment horizontal="right" vertical="center" wrapText="1"/>
    </xf>
    <xf numFmtId="167" fontId="29" fillId="0" borderId="2" xfId="3" applyNumberFormat="1" applyFont="1" applyFill="1" applyBorder="1" applyAlignment="1">
      <alignment horizontal="left" vertical="center" wrapText="1"/>
    </xf>
    <xf numFmtId="165" fontId="29" fillId="0" borderId="9" xfId="3" applyNumberFormat="1" applyFont="1" applyFill="1" applyBorder="1" applyAlignment="1">
      <alignment horizontal="left" vertical="center" wrapText="1"/>
    </xf>
    <xf numFmtId="1" fontId="29" fillId="0" borderId="9" xfId="3" applyNumberFormat="1" applyFont="1" applyFill="1" applyBorder="1" applyAlignment="1">
      <alignment horizontal="left" vertical="center" wrapText="1"/>
    </xf>
    <xf numFmtId="164" fontId="36" fillId="0" borderId="2" xfId="3" applyFont="1" applyFill="1" applyBorder="1" applyAlignment="1">
      <alignment horizontal="right" vertical="center" wrapText="1"/>
    </xf>
    <xf numFmtId="165" fontId="6" fillId="0" borderId="0" xfId="2" applyNumberFormat="1" applyFill="1"/>
    <xf numFmtId="0" fontId="6" fillId="0" borderId="0" xfId="2" applyFill="1"/>
    <xf numFmtId="3" fontId="29" fillId="0" borderId="4" xfId="3" applyNumberFormat="1" applyFont="1" applyFill="1" applyBorder="1" applyAlignment="1">
      <alignment horizontal="left" vertical="center" wrapText="1"/>
    </xf>
    <xf numFmtId="168" fontId="29" fillId="0" borderId="4" xfId="3" applyNumberFormat="1" applyFont="1" applyFill="1" applyBorder="1" applyAlignment="1">
      <alignment horizontal="left" vertical="center" wrapText="1"/>
    </xf>
    <xf numFmtId="43" fontId="6" fillId="0" borderId="0" xfId="2" applyNumberFormat="1" applyFill="1"/>
    <xf numFmtId="1" fontId="13" fillId="0" borderId="4" xfId="3" applyNumberFormat="1" applyFont="1" applyFill="1" applyBorder="1" applyAlignment="1">
      <alignment horizontal="left" vertical="center" wrapText="1"/>
    </xf>
    <xf numFmtId="164" fontId="12" fillId="0" borderId="2" xfId="3" applyFont="1" applyFill="1" applyBorder="1" applyAlignment="1">
      <alignment horizontal="right" vertical="center" wrapText="1"/>
    </xf>
    <xf numFmtId="3" fontId="29" fillId="0" borderId="9" xfId="3" applyNumberFormat="1" applyFont="1" applyFill="1" applyBorder="1" applyAlignment="1">
      <alignment horizontal="left" vertical="center" wrapText="1"/>
    </xf>
    <xf numFmtId="166" fontId="29" fillId="0" borderId="4" xfId="3" applyNumberFormat="1" applyFont="1" applyFill="1" applyBorder="1" applyAlignment="1">
      <alignment vertical="center" wrapText="1"/>
    </xf>
    <xf numFmtId="0" fontId="6" fillId="10" borderId="0" xfId="2" applyFill="1"/>
    <xf numFmtId="169" fontId="29" fillId="0" borderId="4" xfId="3" applyNumberFormat="1" applyFont="1" applyFill="1" applyBorder="1" applyAlignment="1">
      <alignment horizontal="left" vertical="center" wrapText="1"/>
    </xf>
    <xf numFmtId="166" fontId="29" fillId="0" borderId="4" xfId="1" applyNumberFormat="1" applyFont="1" applyFill="1" applyBorder="1" applyAlignment="1">
      <alignment horizontal="left" vertical="center" wrapText="1"/>
    </xf>
    <xf numFmtId="166" fontId="29" fillId="0" borderId="9" xfId="1" applyNumberFormat="1" applyFont="1" applyFill="1" applyBorder="1" applyAlignment="1">
      <alignment horizontal="left" vertical="center" wrapText="1"/>
    </xf>
    <xf numFmtId="0" fontId="29" fillId="0" borderId="9" xfId="3" applyNumberFormat="1" applyFont="1" applyFill="1" applyBorder="1" applyAlignment="1">
      <alignment horizontal="left" vertical="center" wrapText="1"/>
    </xf>
    <xf numFmtId="165" fontId="29" fillId="0" borderId="2" xfId="3" applyNumberFormat="1" applyFont="1" applyFill="1" applyBorder="1" applyAlignment="1">
      <alignment horizontal="left" vertical="center" wrapText="1"/>
    </xf>
    <xf numFmtId="166" fontId="29" fillId="0" borderId="2" xfId="3" applyNumberFormat="1" applyFont="1" applyFill="1" applyBorder="1" applyAlignment="1">
      <alignment horizontal="left" vertical="center" wrapText="1"/>
    </xf>
    <xf numFmtId="164" fontId="12" fillId="0" borderId="4" xfId="5" applyFont="1" applyFill="1" applyBorder="1" applyAlignment="1">
      <alignment horizontal="right" vertical="center" wrapText="1"/>
    </xf>
    <xf numFmtId="0" fontId="5" fillId="0" borderId="0" xfId="4" applyFill="1"/>
    <xf numFmtId="164" fontId="12" fillId="0" borderId="9" xfId="5" applyFont="1" applyFill="1" applyBorder="1" applyAlignment="1">
      <alignment horizontal="right" vertical="center" wrapText="1"/>
    </xf>
    <xf numFmtId="167" fontId="29" fillId="0" borderId="9" xfId="5" applyNumberFormat="1" applyFont="1" applyFill="1" applyBorder="1" applyAlignment="1">
      <alignment horizontal="left" vertical="center" wrapText="1"/>
    </xf>
    <xf numFmtId="0" fontId="29" fillId="0" borderId="9" xfId="5" applyNumberFormat="1" applyFont="1" applyFill="1" applyBorder="1" applyAlignment="1">
      <alignment horizontal="left" vertical="center" wrapText="1"/>
    </xf>
    <xf numFmtId="166" fontId="29" fillId="0" borderId="0" xfId="5" applyNumberFormat="1" applyFont="1" applyFill="1" applyBorder="1" applyAlignment="1">
      <alignment horizontal="left" vertical="center" wrapText="1"/>
    </xf>
    <xf numFmtId="165" fontId="13" fillId="0" borderId="4" xfId="3" applyNumberFormat="1" applyFont="1" applyFill="1" applyBorder="1" applyAlignment="1">
      <alignment vertical="center" wrapText="1"/>
    </xf>
    <xf numFmtId="3" fontId="13" fillId="0" borderId="4" xfId="1" applyNumberFormat="1" applyFont="1" applyFill="1" applyBorder="1" applyAlignment="1">
      <alignment vertical="center" wrapText="1"/>
    </xf>
    <xf numFmtId="3" fontId="13" fillId="0" borderId="4" xfId="3" applyNumberFormat="1" applyFont="1" applyFill="1" applyBorder="1" applyAlignment="1">
      <alignment horizontal="left" vertical="center" wrapText="1"/>
    </xf>
    <xf numFmtId="3" fontId="13" fillId="0" borderId="9" xfId="3" applyNumberFormat="1" applyFont="1" applyFill="1" applyBorder="1" applyAlignment="1">
      <alignment horizontal="left" vertical="center" wrapText="1"/>
    </xf>
    <xf numFmtId="0" fontId="11" fillId="0" borderId="0" xfId="0" applyFont="1" applyFill="1" applyAlignment="1">
      <alignment vertical="center" wrapText="1"/>
    </xf>
    <xf numFmtId="0" fontId="20" fillId="0" borderId="0" xfId="0" applyFont="1" applyFill="1" applyAlignment="1">
      <alignment vertical="center" wrapText="1"/>
    </xf>
    <xf numFmtId="0" fontId="20" fillId="0" borderId="0" xfId="0" applyFont="1" applyFill="1" applyBorder="1" applyAlignment="1">
      <alignment horizontal="center" vertical="center" wrapText="1"/>
    </xf>
    <xf numFmtId="0" fontId="21" fillId="0" borderId="0" xfId="0" applyFont="1" applyFill="1"/>
    <xf numFmtId="0" fontId="22" fillId="0" borderId="0" xfId="0" applyFont="1" applyFill="1" applyBorder="1" applyAlignment="1">
      <alignment horizontal="center" wrapText="1"/>
    </xf>
    <xf numFmtId="0" fontId="22" fillId="0" borderId="0" xfId="0" applyFont="1" applyFill="1" applyAlignment="1">
      <alignment horizontal="center" wrapText="1"/>
    </xf>
    <xf numFmtId="164" fontId="12" fillId="0" borderId="1" xfId="5" applyFont="1" applyFill="1" applyBorder="1" applyAlignment="1">
      <alignment horizontal="right" vertical="center" wrapText="1"/>
    </xf>
    <xf numFmtId="0" fontId="29" fillId="0" borderId="0" xfId="5" applyNumberFormat="1" applyFont="1" applyFill="1" applyBorder="1" applyAlignment="1">
      <alignment horizontal="left" vertical="center" wrapText="1"/>
    </xf>
    <xf numFmtId="0" fontId="29" fillId="0" borderId="6" xfId="5" applyNumberFormat="1" applyFont="1" applyFill="1" applyBorder="1" applyAlignment="1">
      <alignment horizontal="left" vertical="center" wrapText="1"/>
    </xf>
    <xf numFmtId="0" fontId="29" fillId="0" borderId="4" xfId="5" applyNumberFormat="1" applyFont="1" applyFill="1" applyBorder="1" applyAlignment="1">
      <alignment horizontal="right" vertical="center" wrapText="1" readingOrder="2"/>
    </xf>
    <xf numFmtId="1" fontId="29" fillId="0" borderId="4" xfId="5" applyNumberFormat="1" applyFont="1" applyFill="1" applyBorder="1" applyAlignment="1">
      <alignment horizontal="left" vertical="center" wrapText="1"/>
    </xf>
    <xf numFmtId="164" fontId="12" fillId="0" borderId="4" xfId="5" quotePrefix="1" applyFont="1" applyFill="1" applyBorder="1" applyAlignment="1">
      <alignment horizontal="right" vertical="center" wrapText="1"/>
    </xf>
    <xf numFmtId="0" fontId="29" fillId="0" borderId="4" xfId="5" applyNumberFormat="1" applyFont="1" applyFill="1" applyBorder="1" applyAlignment="1">
      <alignment horizontal="right" vertical="center" wrapText="1"/>
    </xf>
    <xf numFmtId="3" fontId="29" fillId="0" borderId="0" xfId="3" applyNumberFormat="1" applyFont="1" applyFill="1" applyBorder="1" applyAlignment="1">
      <alignment horizontal="left" vertical="center" wrapText="1"/>
    </xf>
    <xf numFmtId="169" fontId="29" fillId="0" borderId="4" xfId="1" applyNumberFormat="1" applyFont="1" applyFill="1" applyBorder="1" applyAlignment="1">
      <alignment horizontal="left" vertical="center" wrapText="1"/>
    </xf>
    <xf numFmtId="0" fontId="14" fillId="0" borderId="0" xfId="0" applyFont="1" applyBorder="1" applyAlignment="1">
      <alignment horizontal="right" vertical="center" wrapText="1"/>
    </xf>
    <xf numFmtId="0" fontId="1" fillId="0" borderId="0" xfId="2" applyFont="1"/>
    <xf numFmtId="0" fontId="14" fillId="0" borderId="3" xfId="0" applyFont="1" applyBorder="1" applyAlignment="1">
      <alignment horizontal="right" vertical="center" wrapText="1"/>
    </xf>
    <xf numFmtId="0" fontId="12" fillId="2" borderId="0" xfId="0" applyFont="1" applyFill="1" applyBorder="1" applyAlignment="1">
      <alignment horizontal="center" vertical="center" wrapText="1"/>
    </xf>
    <xf numFmtId="0" fontId="18" fillId="6" borderId="5" xfId="0" applyFont="1" applyFill="1" applyBorder="1" applyAlignment="1">
      <alignment horizontal="right" vertical="center" wrapText="1"/>
    </xf>
    <xf numFmtId="0" fontId="18" fillId="6" borderId="0" xfId="0" applyFont="1" applyFill="1" applyBorder="1" applyAlignment="1">
      <alignment horizontal="right" vertical="center" wrapText="1"/>
    </xf>
    <xf numFmtId="0" fontId="18" fillId="6" borderId="10" xfId="0" applyFont="1" applyFill="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pplyBorder="1" applyAlignment="1">
      <alignment horizontal="right" vertical="center" wrapText="1" readingOrder="2"/>
    </xf>
    <xf numFmtId="0" fontId="11" fillId="0" borderId="8" xfId="0" quotePrefix="1"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0" xfId="0" quotePrefix="1" applyFont="1" applyAlignment="1">
      <alignment horizontal="center" vertical="center" wrapText="1"/>
    </xf>
    <xf numFmtId="0" fontId="11" fillId="0" borderId="0" xfId="0" applyFont="1" applyAlignment="1">
      <alignment horizontal="center" vertical="center" wrapText="1"/>
    </xf>
    <xf numFmtId="0" fontId="14" fillId="0" borderId="7" xfId="0" applyFont="1" applyBorder="1" applyAlignment="1">
      <alignment horizontal="right" vertical="center" wrapText="1"/>
    </xf>
    <xf numFmtId="0" fontId="14" fillId="0" borderId="0" xfId="0" applyFont="1" applyBorder="1" applyAlignment="1">
      <alignment horizontal="right" vertical="center" wrapText="1"/>
    </xf>
    <xf numFmtId="0" fontId="14" fillId="0" borderId="0" xfId="0" quotePrefix="1" applyFont="1" applyBorder="1" applyAlignment="1">
      <alignment horizontal="right" vertical="center" wrapText="1"/>
    </xf>
    <xf numFmtId="0" fontId="18" fillId="6" borderId="5" xfId="0" quotePrefix="1" applyFont="1" applyFill="1" applyBorder="1" applyAlignment="1">
      <alignment horizontal="right" vertical="center" wrapText="1"/>
    </xf>
    <xf numFmtId="0" fontId="18" fillId="6" borderId="10" xfId="0" quotePrefix="1" applyFont="1" applyFill="1" applyBorder="1" applyAlignment="1">
      <alignment horizontal="center" vertical="center" wrapText="1"/>
    </xf>
    <xf numFmtId="166" fontId="13" fillId="0" borderId="4" xfId="1" applyNumberFormat="1" applyFont="1" applyBorder="1" applyAlignment="1">
      <alignment horizontal="right" vertical="center" wrapText="1"/>
    </xf>
    <xf numFmtId="0" fontId="11" fillId="0" borderId="0" xfId="0" quotePrefix="1" applyFont="1" applyBorder="1" applyAlignment="1">
      <alignment horizontal="center" vertical="center" wrapText="1"/>
    </xf>
    <xf numFmtId="0" fontId="11" fillId="0" borderId="0" xfId="0" applyFont="1" applyBorder="1" applyAlignment="1">
      <alignment horizontal="center" vertical="center" wrapText="1"/>
    </xf>
    <xf numFmtId="0" fontId="27" fillId="6" borderId="5" xfId="1" applyNumberFormat="1" applyFont="1" applyFill="1" applyBorder="1" applyAlignment="1">
      <alignment horizontal="right" vertical="center" wrapText="1"/>
    </xf>
    <xf numFmtId="0" fontId="27" fillId="6" borderId="7" xfId="1" applyNumberFormat="1" applyFont="1" applyFill="1" applyBorder="1" applyAlignment="1">
      <alignment horizontal="right" vertical="center" wrapText="1"/>
    </xf>
    <xf numFmtId="166" fontId="13" fillId="0" borderId="1" xfId="1" applyNumberFormat="1" applyFont="1" applyBorder="1" applyAlignment="1">
      <alignment horizontal="right" vertical="center" wrapText="1"/>
    </xf>
    <xf numFmtId="0" fontId="14" fillId="7" borderId="2" xfId="1" applyNumberFormat="1" applyFont="1" applyFill="1" applyBorder="1" applyAlignment="1">
      <alignment horizontal="right" vertical="center" wrapText="1"/>
    </xf>
    <xf numFmtId="0" fontId="18" fillId="6" borderId="10" xfId="0" applyFont="1" applyFill="1" applyBorder="1" applyAlignment="1">
      <alignment horizontal="center" vertical="center"/>
    </xf>
    <xf numFmtId="0" fontId="18" fillId="6" borderId="5" xfId="0" applyFont="1" applyFill="1" applyBorder="1" applyAlignment="1">
      <alignment vertical="center"/>
    </xf>
    <xf numFmtId="0" fontId="18" fillId="6" borderId="7" xfId="0" applyFont="1" applyFill="1" applyBorder="1" applyAlignment="1">
      <alignment vertical="center"/>
    </xf>
    <xf numFmtId="166" fontId="13" fillId="0" borderId="2" xfId="1" applyNumberFormat="1" applyFont="1" applyFill="1" applyBorder="1" applyAlignment="1">
      <alignment horizontal="right" vertical="center" wrapText="1"/>
    </xf>
    <xf numFmtId="0" fontId="14" fillId="0" borderId="3" xfId="0" applyFont="1" applyBorder="1" applyAlignment="1">
      <alignment horizontal="right" vertical="center"/>
    </xf>
    <xf numFmtId="166" fontId="13" fillId="7" borderId="8" xfId="1" applyNumberFormat="1" applyFont="1" applyFill="1" applyBorder="1" applyAlignment="1">
      <alignment horizontal="center" vertical="center" wrapText="1"/>
    </xf>
    <xf numFmtId="0" fontId="14" fillId="0" borderId="0" xfId="0" quotePrefix="1" applyFont="1" applyAlignment="1">
      <alignment horizontal="right" vertical="center"/>
    </xf>
    <xf numFmtId="0" fontId="14" fillId="0" borderId="0" xfId="0" applyFont="1" applyAlignment="1">
      <alignment horizontal="right" vertical="center"/>
    </xf>
    <xf numFmtId="0" fontId="14" fillId="0" borderId="0" xfId="0" quotePrefix="1" applyFont="1" applyAlignment="1">
      <alignment horizontal="right" vertical="center" wrapText="1" readingOrder="2"/>
    </xf>
    <xf numFmtId="0" fontId="14" fillId="0" borderId="0" xfId="0" applyFont="1" applyAlignment="1">
      <alignment horizontal="right" vertical="center" wrapText="1" readingOrder="2"/>
    </xf>
    <xf numFmtId="166" fontId="13" fillId="0" borderId="13" xfId="1" applyNumberFormat="1" applyFont="1" applyBorder="1" applyAlignment="1">
      <alignment horizontal="right" vertical="center" wrapText="1"/>
    </xf>
    <xf numFmtId="0" fontId="18" fillId="6" borderId="7" xfId="0" applyFont="1" applyFill="1" applyBorder="1" applyAlignment="1">
      <alignment horizontal="right" vertical="center" wrapText="1"/>
    </xf>
    <xf numFmtId="0" fontId="14" fillId="0" borderId="5" xfId="0" applyFont="1" applyBorder="1" applyAlignment="1">
      <alignment horizontal="right" vertical="center" wrapText="1"/>
    </xf>
    <xf numFmtId="0" fontId="18" fillId="6" borderId="5" xfId="0" applyFont="1" applyFill="1" applyBorder="1" applyAlignment="1">
      <alignment horizontal="center" vertical="center" wrapText="1"/>
    </xf>
    <xf numFmtId="0" fontId="11" fillId="0" borderId="8" xfId="0" applyFont="1" applyBorder="1" applyAlignment="1">
      <alignment horizontal="right" vertical="center" wrapText="1"/>
    </xf>
    <xf numFmtId="0" fontId="19" fillId="0" borderId="0" xfId="0" applyFont="1" applyAlignment="1">
      <alignment horizontal="center"/>
    </xf>
    <xf numFmtId="0" fontId="11" fillId="0" borderId="8" xfId="0" quotePrefix="1" applyFont="1" applyBorder="1" applyAlignment="1">
      <alignment horizontal="right" vertical="center" wrapText="1"/>
    </xf>
    <xf numFmtId="0" fontId="18" fillId="3" borderId="5" xfId="0" applyFont="1" applyFill="1" applyBorder="1" applyAlignment="1">
      <alignment horizontal="right" vertical="center" wrapText="1"/>
    </xf>
    <xf numFmtId="0" fontId="18" fillId="3" borderId="7" xfId="0" applyFont="1" applyFill="1" applyBorder="1" applyAlignment="1">
      <alignment horizontal="right" vertical="center" wrapText="1"/>
    </xf>
    <xf numFmtId="165" fontId="13" fillId="0" borderId="4" xfId="1" applyNumberFormat="1" applyFont="1" applyBorder="1" applyAlignment="1">
      <alignment horizontal="right" vertical="center" wrapText="1"/>
    </xf>
    <xf numFmtId="164" fontId="14" fillId="0" borderId="0" xfId="1" quotePrefix="1" applyFont="1" applyFill="1" applyBorder="1" applyAlignment="1">
      <alignment horizontal="right" vertical="center" wrapText="1" readingOrder="2"/>
    </xf>
    <xf numFmtId="164" fontId="14" fillId="0" borderId="0" xfId="1" applyFont="1" applyFill="1" applyBorder="1" applyAlignment="1">
      <alignment horizontal="right" vertical="center" wrapText="1" readingOrder="2"/>
    </xf>
    <xf numFmtId="0" fontId="14" fillId="0" borderId="5" xfId="0" applyFont="1" applyBorder="1" applyAlignment="1">
      <alignment horizontal="right" vertical="center" wrapText="1" readingOrder="1"/>
    </xf>
    <xf numFmtId="1" fontId="48" fillId="0" borderId="3" xfId="1" applyNumberFormat="1" applyFont="1" applyFill="1" applyBorder="1" applyAlignment="1">
      <alignment horizontal="center" vertical="center" wrapText="1"/>
    </xf>
    <xf numFmtId="0" fontId="31" fillId="0" borderId="0" xfId="0" applyFont="1" applyAlignment="1">
      <alignment horizontal="right" vertical="center" readingOrder="2"/>
    </xf>
    <xf numFmtId="164" fontId="12" fillId="7" borderId="4" xfId="3" applyFont="1" applyFill="1" applyBorder="1" applyAlignment="1">
      <alignment horizontal="center" vertical="center" wrapText="1"/>
    </xf>
    <xf numFmtId="0" fontId="31" fillId="0" borderId="5" xfId="0" applyFont="1" applyBorder="1" applyAlignment="1">
      <alignment horizontal="right" vertical="center" readingOrder="2"/>
    </xf>
    <xf numFmtId="0" fontId="14" fillId="0" borderId="3" xfId="2" applyFont="1" applyBorder="1" applyAlignment="1">
      <alignment horizontal="right" vertical="center" wrapText="1"/>
    </xf>
    <xf numFmtId="164" fontId="14" fillId="7" borderId="4" xfId="3" applyFont="1" applyFill="1" applyBorder="1" applyAlignment="1">
      <alignment horizontal="center" vertical="center" wrapText="1"/>
    </xf>
    <xf numFmtId="0" fontId="14" fillId="0" borderId="7" xfId="2" applyFont="1" applyFill="1" applyBorder="1" applyAlignment="1">
      <alignment horizontal="right" vertical="center" wrapText="1"/>
    </xf>
    <xf numFmtId="0" fontId="14" fillId="0" borderId="0" xfId="2" applyFont="1" applyFill="1" applyBorder="1" applyAlignment="1">
      <alignment horizontal="right" vertical="center" wrapText="1"/>
    </xf>
    <xf numFmtId="0" fontId="14" fillId="0" borderId="0" xfId="2" applyFont="1" applyFill="1" applyBorder="1" applyAlignment="1">
      <alignment horizontal="right" vertical="center" wrapText="1" readingOrder="2"/>
    </xf>
    <xf numFmtId="0" fontId="48" fillId="0" borderId="3" xfId="2" applyFont="1" applyBorder="1" applyAlignment="1">
      <alignment horizontal="center"/>
    </xf>
    <xf numFmtId="0" fontId="6" fillId="0" borderId="0" xfId="2" applyAlignment="1">
      <alignment horizontal="right"/>
    </xf>
    <xf numFmtId="0" fontId="11" fillId="0" borderId="0" xfId="2" quotePrefix="1" applyFont="1" applyBorder="1" applyAlignment="1">
      <alignment horizontal="center" vertical="center" wrapText="1"/>
    </xf>
    <xf numFmtId="0" fontId="11" fillId="0" borderId="0" xfId="2" applyFont="1" applyBorder="1" applyAlignment="1">
      <alignment horizontal="center" vertical="center" wrapText="1"/>
    </xf>
    <xf numFmtId="0" fontId="11" fillId="0" borderId="8" xfId="2" applyFont="1" applyBorder="1" applyAlignment="1">
      <alignment horizontal="right" vertical="center" wrapText="1"/>
    </xf>
    <xf numFmtId="0" fontId="18" fillId="6" borderId="5" xfId="2" applyFont="1" applyFill="1" applyBorder="1" applyAlignment="1">
      <alignment horizontal="right" vertical="center" wrapText="1"/>
    </xf>
    <xf numFmtId="0" fontId="18" fillId="6" borderId="0" xfId="2" applyFont="1" applyFill="1" applyBorder="1" applyAlignment="1">
      <alignment horizontal="right" vertical="center" wrapText="1"/>
    </xf>
    <xf numFmtId="0" fontId="18" fillId="6" borderId="7" xfId="2" applyFont="1" applyFill="1" applyBorder="1" applyAlignment="1">
      <alignment horizontal="right" vertical="center" wrapText="1"/>
    </xf>
    <xf numFmtId="0" fontId="18" fillId="6" borderId="5" xfId="2" applyFont="1" applyFill="1" applyBorder="1" applyAlignment="1">
      <alignment horizontal="center" vertical="center" wrapText="1"/>
    </xf>
    <xf numFmtId="0" fontId="27" fillId="6" borderId="5" xfId="2" applyFont="1" applyFill="1" applyBorder="1" applyAlignment="1">
      <alignment horizontal="right" vertical="center" wrapText="1"/>
    </xf>
    <xf numFmtId="0" fontId="27" fillId="6" borderId="0" xfId="2" applyFont="1" applyFill="1" applyBorder="1" applyAlignment="1">
      <alignment horizontal="right" vertical="center" wrapText="1"/>
    </xf>
    <xf numFmtId="0" fontId="27" fillId="6" borderId="7" xfId="2" applyFont="1" applyFill="1" applyBorder="1" applyAlignment="1">
      <alignment horizontal="right" vertical="center" wrapText="1"/>
    </xf>
    <xf numFmtId="0" fontId="18" fillId="6" borderId="0" xfId="2" applyFont="1" applyFill="1" applyBorder="1" applyAlignment="1">
      <alignment horizontal="center" vertical="center" wrapText="1"/>
    </xf>
    <xf numFmtId="0" fontId="18" fillId="6" borderId="7" xfId="2" applyFont="1" applyFill="1" applyBorder="1" applyAlignment="1">
      <alignment horizontal="center" vertical="center" wrapText="1"/>
    </xf>
    <xf numFmtId="0" fontId="4" fillId="0" borderId="0" xfId="2" applyFont="1" applyAlignment="1">
      <alignment horizontal="center"/>
    </xf>
    <xf numFmtId="0" fontId="6" fillId="0" borderId="0" xfId="2" applyAlignment="1">
      <alignment horizontal="center"/>
    </xf>
    <xf numFmtId="0" fontId="14" fillId="0" borderId="0" xfId="2" applyFont="1" applyFill="1" applyBorder="1" applyAlignment="1">
      <alignment horizontal="right" vertical="top" wrapText="1"/>
    </xf>
    <xf numFmtId="167" fontId="27" fillId="6" borderId="5" xfId="2" applyNumberFormat="1" applyFont="1" applyFill="1" applyBorder="1" applyAlignment="1">
      <alignment horizontal="right" vertical="center" wrapText="1"/>
    </xf>
    <xf numFmtId="167" fontId="27" fillId="6" borderId="7" xfId="2" applyNumberFormat="1" applyFont="1" applyFill="1" applyBorder="1" applyAlignment="1">
      <alignment horizontal="right" vertical="center" wrapText="1"/>
    </xf>
    <xf numFmtId="0" fontId="18" fillId="6" borderId="10" xfId="2" quotePrefix="1" applyFont="1" applyFill="1" applyBorder="1" applyAlignment="1">
      <alignment horizontal="center" vertical="center" wrapText="1"/>
    </xf>
    <xf numFmtId="0" fontId="18" fillId="6" borderId="10" xfId="2" applyFont="1" applyFill="1" applyBorder="1" applyAlignment="1">
      <alignment horizontal="center" vertical="center" wrapText="1"/>
    </xf>
    <xf numFmtId="0" fontId="18" fillId="6" borderId="5" xfId="2" quotePrefix="1" applyFont="1" applyFill="1" applyBorder="1" applyAlignment="1">
      <alignment horizontal="right" vertical="center" wrapText="1"/>
    </xf>
    <xf numFmtId="1" fontId="48" fillId="0" borderId="3" xfId="3" applyNumberFormat="1" applyFont="1" applyFill="1" applyBorder="1" applyAlignment="1">
      <alignment horizontal="right" vertical="center" wrapText="1"/>
    </xf>
    <xf numFmtId="0" fontId="37" fillId="0" borderId="0" xfId="0" applyFont="1" applyAlignment="1">
      <alignment horizontal="right" vertical="center" readingOrder="2"/>
    </xf>
    <xf numFmtId="0" fontId="40" fillId="5" borderId="5" xfId="2" applyFont="1" applyFill="1" applyBorder="1" applyAlignment="1">
      <alignment horizontal="center" vertical="center" wrapText="1"/>
    </xf>
    <xf numFmtId="0" fontId="44" fillId="0" borderId="3" xfId="2" applyFont="1" applyBorder="1" applyAlignment="1">
      <alignment horizontal="right" vertical="center" wrapText="1"/>
    </xf>
    <xf numFmtId="0" fontId="44" fillId="0" borderId="0" xfId="2" applyFont="1" applyFill="1" applyBorder="1" applyAlignment="1">
      <alignment horizontal="right" vertical="center" wrapText="1"/>
    </xf>
    <xf numFmtId="0" fontId="40" fillId="5" borderId="5" xfId="2" applyFont="1" applyFill="1" applyBorder="1" applyAlignment="1">
      <alignment horizontal="right" vertical="center" wrapText="1"/>
    </xf>
    <xf numFmtId="0" fontId="40" fillId="5" borderId="0" xfId="2" applyFont="1" applyFill="1" applyBorder="1" applyAlignment="1">
      <alignment horizontal="right" vertical="center" wrapText="1"/>
    </xf>
    <xf numFmtId="0" fontId="48" fillId="0" borderId="3" xfId="2" applyFont="1" applyBorder="1" applyAlignment="1">
      <alignment horizontal="center" vertical="center" wrapText="1"/>
    </xf>
    <xf numFmtId="0" fontId="14" fillId="0" borderId="0" xfId="0" applyFont="1" applyBorder="1" applyAlignment="1">
      <alignment horizontal="right" vertical="center"/>
    </xf>
    <xf numFmtId="0" fontId="43" fillId="0" borderId="0" xfId="2" quotePrefix="1" applyFont="1" applyBorder="1" applyAlignment="1">
      <alignment horizontal="center" vertical="center" wrapText="1"/>
    </xf>
    <xf numFmtId="0" fontId="43" fillId="0" borderId="0" xfId="2" applyFont="1" applyBorder="1" applyAlignment="1">
      <alignment horizontal="center" vertical="center" wrapText="1"/>
    </xf>
    <xf numFmtId="0" fontId="43" fillId="0" borderId="8" xfId="2" applyFont="1" applyBorder="1" applyAlignment="1">
      <alignment horizontal="right" vertical="center" wrapText="1"/>
    </xf>
    <xf numFmtId="0" fontId="43" fillId="0" borderId="0" xfId="2" applyFont="1" applyBorder="1" applyAlignment="1">
      <alignment horizontal="right" vertical="center" wrapText="1"/>
    </xf>
    <xf numFmtId="0" fontId="40" fillId="6" borderId="5" xfId="2" applyFont="1" applyFill="1" applyBorder="1" applyAlignment="1">
      <alignment horizontal="right" vertical="center" wrapText="1"/>
    </xf>
    <xf numFmtId="0" fontId="40" fillId="6" borderId="0" xfId="2" applyFont="1" applyFill="1" applyBorder="1" applyAlignment="1">
      <alignment horizontal="right" vertical="center" wrapText="1"/>
    </xf>
    <xf numFmtId="167" fontId="40" fillId="6" borderId="5" xfId="2" applyNumberFormat="1" applyFont="1" applyFill="1" applyBorder="1" applyAlignment="1">
      <alignment horizontal="right" vertical="center" wrapText="1"/>
    </xf>
    <xf numFmtId="167" fontId="40" fillId="6" borderId="7" xfId="2" applyNumberFormat="1" applyFont="1" applyFill="1" applyBorder="1" applyAlignment="1">
      <alignment horizontal="right" vertical="center" wrapText="1"/>
    </xf>
    <xf numFmtId="0" fontId="40" fillId="6" borderId="10" xfId="2" applyFont="1" applyFill="1" applyBorder="1" applyAlignment="1">
      <alignment horizontal="center" vertical="center" wrapText="1"/>
    </xf>
    <xf numFmtId="0" fontId="40" fillId="6" borderId="5" xfId="2" applyFont="1" applyFill="1" applyBorder="1" applyAlignment="1">
      <alignment horizontal="center" vertical="center" wrapText="1"/>
    </xf>
    <xf numFmtId="0" fontId="40" fillId="6" borderId="7" xfId="2" applyFont="1" applyFill="1" applyBorder="1" applyAlignment="1">
      <alignment horizontal="center" vertical="center" wrapText="1"/>
    </xf>
    <xf numFmtId="0" fontId="31" fillId="0" borderId="5" xfId="0" quotePrefix="1" applyFont="1" applyBorder="1" applyAlignment="1">
      <alignment horizontal="right" vertical="center" readingOrder="2"/>
    </xf>
    <xf numFmtId="0" fontId="27" fillId="6" borderId="5" xfId="2" quotePrefix="1" applyNumberFormat="1" applyFont="1" applyFill="1" applyBorder="1" applyAlignment="1">
      <alignment horizontal="right" vertical="center" wrapText="1"/>
    </xf>
    <xf numFmtId="0" fontId="27" fillId="6" borderId="7" xfId="2" applyNumberFormat="1" applyFont="1" applyFill="1" applyBorder="1" applyAlignment="1">
      <alignment horizontal="right" vertical="center" wrapText="1"/>
    </xf>
    <xf numFmtId="0" fontId="27" fillId="6" borderId="10" xfId="2" applyFont="1" applyFill="1" applyBorder="1" applyAlignment="1">
      <alignment horizontal="center" vertical="center" wrapText="1"/>
    </xf>
    <xf numFmtId="0" fontId="11" fillId="0" borderId="8" xfId="2" quotePrefix="1" applyFont="1" applyBorder="1" applyAlignment="1">
      <alignment horizontal="right" vertical="center" wrapText="1"/>
    </xf>
    <xf numFmtId="167" fontId="18" fillId="6" borderId="5" xfId="2" applyNumberFormat="1" applyFont="1" applyFill="1" applyBorder="1" applyAlignment="1">
      <alignment horizontal="right" vertical="center" wrapText="1"/>
    </xf>
    <xf numFmtId="167" fontId="18" fillId="6" borderId="7" xfId="2" applyNumberFormat="1" applyFont="1" applyFill="1" applyBorder="1" applyAlignment="1">
      <alignment horizontal="right" vertical="center" wrapText="1"/>
    </xf>
    <xf numFmtId="0" fontId="14" fillId="0" borderId="3" xfId="2" applyFont="1" applyBorder="1" applyAlignment="1">
      <alignment horizontal="right" vertical="center"/>
    </xf>
    <xf numFmtId="0" fontId="27" fillId="6" borderId="10" xfId="2" quotePrefix="1" applyFont="1" applyFill="1" applyBorder="1" applyAlignment="1">
      <alignment horizontal="center" vertical="center" wrapText="1"/>
    </xf>
    <xf numFmtId="0" fontId="27" fillId="6" borderId="5" xfId="2" applyFont="1" applyFill="1" applyBorder="1" applyAlignment="1">
      <alignment horizontal="center" vertical="center" wrapText="1"/>
    </xf>
    <xf numFmtId="0" fontId="14" fillId="0" borderId="0" xfId="0" applyFont="1" applyAlignment="1">
      <alignment horizontal="right" vertical="center" readingOrder="2"/>
    </xf>
    <xf numFmtId="0" fontId="14" fillId="0" borderId="0" xfId="4" applyFont="1" applyFill="1" applyBorder="1" applyAlignment="1">
      <alignment horizontal="right" vertical="center" wrapText="1"/>
    </xf>
    <xf numFmtId="0" fontId="14" fillId="0" borderId="3" xfId="4" applyFont="1" applyBorder="1" applyAlignment="1">
      <alignment horizontal="right" vertical="center" wrapText="1"/>
    </xf>
    <xf numFmtId="0" fontId="11" fillId="0" borderId="8" xfId="4" applyFont="1" applyBorder="1" applyAlignment="1">
      <alignment horizontal="right" vertical="center" wrapText="1"/>
    </xf>
    <xf numFmtId="0" fontId="18" fillId="6" borderId="5" xfId="4" applyFont="1" applyFill="1" applyBorder="1" applyAlignment="1">
      <alignment horizontal="right" vertical="center" wrapText="1"/>
    </xf>
    <xf numFmtId="0" fontId="18" fillId="6" borderId="0" xfId="4" applyFont="1" applyFill="1" applyBorder="1" applyAlignment="1">
      <alignment horizontal="right" vertical="center" wrapText="1"/>
    </xf>
    <xf numFmtId="0" fontId="18" fillId="6" borderId="7" xfId="4" applyFont="1" applyFill="1" applyBorder="1" applyAlignment="1">
      <alignment horizontal="right" vertical="center" wrapText="1"/>
    </xf>
    <xf numFmtId="0" fontId="18" fillId="6" borderId="5" xfId="4" applyFont="1" applyFill="1" applyBorder="1" applyAlignment="1">
      <alignment horizontal="center" vertical="center" wrapText="1"/>
    </xf>
    <xf numFmtId="164" fontId="14" fillId="7" borderId="4" xfId="5" applyFont="1" applyFill="1" applyBorder="1" applyAlignment="1">
      <alignment horizontal="center" vertical="center" wrapText="1"/>
    </xf>
    <xf numFmtId="0" fontId="14" fillId="6" borderId="0" xfId="4" applyFont="1" applyFill="1" applyBorder="1" applyAlignment="1">
      <alignment horizontal="center" vertical="center" wrapText="1"/>
    </xf>
    <xf numFmtId="0" fontId="14" fillId="6" borderId="7" xfId="4" applyFont="1" applyFill="1" applyBorder="1" applyAlignment="1">
      <alignment horizontal="center" vertical="center" wrapText="1"/>
    </xf>
    <xf numFmtId="0" fontId="14" fillId="0" borderId="5" xfId="0" quotePrefix="1" applyFont="1" applyBorder="1" applyAlignment="1">
      <alignment horizontal="right" vertical="center" wrapText="1" readingOrder="2"/>
    </xf>
    <xf numFmtId="0" fontId="14" fillId="0" borderId="5" xfId="0" applyFont="1" applyBorder="1" applyAlignment="1">
      <alignment horizontal="right" vertical="center" wrapText="1" readingOrder="2"/>
    </xf>
    <xf numFmtId="0" fontId="14" fillId="0" borderId="0" xfId="0" quotePrefix="1" applyFont="1" applyBorder="1" applyAlignment="1">
      <alignment horizontal="right" vertical="center" wrapText="1" readingOrder="2"/>
    </xf>
  </cellXfs>
  <cellStyles count="6">
    <cellStyle name="Comma" xfId="1" builtinId="3"/>
    <cellStyle name="Comma 2" xfId="3"/>
    <cellStyle name="Comma 3" xfId="5"/>
    <cellStyle name="Normal" xfId="0" builtinId="0"/>
    <cellStyle name="Normal 2" xfId="2"/>
    <cellStyle name="Normal 3" xfId="4"/>
  </cellStyles>
  <dxfs count="0"/>
  <tableStyles count="0" defaultTableStyle="TableStyleMedium9" defaultPivotStyle="PivotStyleLight16"/>
  <colors>
    <mruColors>
      <color rgb="FFFFCCFF"/>
      <color rgb="FF050E65"/>
      <color rgb="FF080070"/>
      <color rgb="FF632523"/>
      <color rgb="FFFEF4FE"/>
      <color rgb="FF66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rtl="1">
              <a:defRPr sz="1050"/>
            </a:pPr>
            <a:r>
              <a:rPr lang="ar-IQ" sz="1050"/>
              <a:t>شكل</a:t>
            </a:r>
            <a:r>
              <a:rPr lang="ar-IQ" sz="1050" baseline="0"/>
              <a:t> </a:t>
            </a:r>
            <a:r>
              <a:rPr lang="en-US" sz="1050" baseline="0"/>
              <a:t>3</a:t>
            </a:r>
            <a:r>
              <a:rPr lang="ar-IQ" sz="1050" baseline="0"/>
              <a:t>: </a:t>
            </a:r>
            <a:r>
              <a:rPr lang="ar-SA" sz="1050"/>
              <a:t>المعدل اليومي لكميات المياه المستخدمة والمصر</a:t>
            </a:r>
            <a:r>
              <a:rPr lang="ar-IQ" sz="1050"/>
              <a:t>ّ</a:t>
            </a:r>
            <a:r>
              <a:rPr lang="ar-SA" sz="1050"/>
              <a:t>فة من المعامل التابعة لوزارة الصناعة والمعادن (</a:t>
            </a:r>
            <a:r>
              <a:rPr lang="ar-IQ" sz="1050"/>
              <a:t>القطاع </a:t>
            </a:r>
            <a:r>
              <a:rPr lang="ar-SA" sz="1050"/>
              <a:t>العام</a:t>
            </a:r>
            <a:r>
              <a:rPr lang="ar-IQ" sz="1050"/>
              <a:t>) وشركات القطاع المختلط</a:t>
            </a:r>
            <a:endParaRPr lang="en-GB" sz="1050"/>
          </a:p>
        </c:rich>
      </c:tx>
      <c:layout>
        <c:manualLayout>
          <c:xMode val="edge"/>
          <c:yMode val="edge"/>
          <c:x val="0.14353084102829117"/>
          <c:y val="6.189896076982164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2733511937950762"/>
          <c:y val="0.23375256676068573"/>
          <c:w val="0.84210934773049728"/>
          <c:h val="0.50008910235949999"/>
        </c:manualLayout>
      </c:layout>
      <c:bar3DChart>
        <c:barDir val="col"/>
        <c:grouping val="clustered"/>
        <c:varyColors val="0"/>
        <c:ser>
          <c:idx val="0"/>
          <c:order val="0"/>
          <c:tx>
            <c:strRef>
              <c:f>'5-1'!$O$3:$O$3</c:f>
              <c:strCache>
                <c:ptCount val="1"/>
                <c:pt idx="0">
                  <c:v>                 المياه المستخدمة                  </c:v>
                </c:pt>
              </c:strCache>
            </c:strRef>
          </c:tx>
          <c:spPr>
            <a:solidFill>
              <a:schemeClr val="accent3">
                <a:lumMod val="75000"/>
              </a:schemeClr>
            </a:solidFill>
          </c:spPr>
          <c:invertIfNegative val="0"/>
          <c:dLbls>
            <c:dLbl>
              <c:idx val="0"/>
              <c:layout>
                <c:manualLayout>
                  <c:x val="1.8422567645365529E-2"/>
                  <c:y val="-1.2608356163227637E-2"/>
                </c:manualLayout>
              </c:layout>
              <c:showLegendKey val="0"/>
              <c:showVal val="1"/>
              <c:showCatName val="0"/>
              <c:showSerName val="0"/>
              <c:showPercent val="0"/>
              <c:showBubbleSize val="0"/>
            </c:dLbl>
            <c:dLbl>
              <c:idx val="1"/>
              <c:layout>
                <c:manualLayout>
                  <c:x val="9.2112838226827871E-3"/>
                  <c:y val="-2.2852509395066344E-2"/>
                </c:manualLayout>
              </c:layout>
              <c:showLegendKey val="0"/>
              <c:showVal val="1"/>
              <c:showCatName val="0"/>
              <c:showSerName val="0"/>
              <c:showPercent val="0"/>
              <c:showBubbleSize val="0"/>
            </c:dLbl>
            <c:dLbl>
              <c:idx val="4"/>
              <c:layout>
                <c:manualLayout>
                  <c:x val="1.6119565365210094E-2"/>
                  <c:y val="-1.8912534244841399E-2"/>
                </c:manualLayout>
              </c:layout>
              <c:showLegendKey val="0"/>
              <c:showVal val="1"/>
              <c:showCatName val="0"/>
              <c:showSerName val="0"/>
              <c:showPercent val="0"/>
              <c:showBubbleSize val="0"/>
            </c:dLbl>
            <c:txPr>
              <a:bodyPr/>
              <a:lstStyle/>
              <a:p>
                <a:pPr>
                  <a:defRPr b="1" baseline="0">
                    <a:latin typeface="Times New Roman" pitchFamily="18" charset="0"/>
                    <a:cs typeface="+mj-cs"/>
                  </a:defRPr>
                </a:pPr>
                <a:endParaRPr lang="ar-IQ"/>
              </a:p>
            </c:txPr>
            <c:showLegendKey val="0"/>
            <c:showVal val="1"/>
            <c:showCatName val="0"/>
            <c:showSerName val="0"/>
            <c:showPercent val="0"/>
            <c:showBubbleSize val="0"/>
            <c:showLeaderLines val="0"/>
          </c:dLbls>
          <c:cat>
            <c:strRef>
              <c:f>'5-1'!$N$4:$N$9</c:f>
              <c:strCache>
                <c:ptCount val="6"/>
                <c:pt idx="0">
                  <c:v>الكيمياوي والبتروكيمياوي</c:v>
                </c:pt>
                <c:pt idx="1">
                  <c:v>الهندسي </c:v>
                </c:pt>
                <c:pt idx="2">
                  <c:v>الغذائي والدوائي</c:v>
                </c:pt>
                <c:pt idx="3">
                  <c:v>النسيجي</c:v>
                </c:pt>
                <c:pt idx="4">
                  <c:v>الإنشائي والخدمات الصناعية</c:v>
                </c:pt>
                <c:pt idx="5">
                  <c:v>شركات القطاع المختلط</c:v>
                </c:pt>
              </c:strCache>
            </c:strRef>
          </c:cat>
          <c:val>
            <c:numRef>
              <c:f>'5-1'!$O$4:$O$9</c:f>
              <c:numCache>
                <c:formatCode>_(* #,##0.0_);_(* \(#,##0.0\);_(* "-"??_);_(@_)</c:formatCode>
                <c:ptCount val="6"/>
                <c:pt idx="0">
                  <c:v>31.9148</c:v>
                </c:pt>
                <c:pt idx="1">
                  <c:v>28.760900000000003</c:v>
                </c:pt>
                <c:pt idx="2">
                  <c:v>1.7889999999999999</c:v>
                </c:pt>
                <c:pt idx="3">
                  <c:v>3.0089999999999999</c:v>
                </c:pt>
                <c:pt idx="4">
                  <c:v>81.587000000000003</c:v>
                </c:pt>
                <c:pt idx="5">
                  <c:v>3.5999999999999997E-2</c:v>
                </c:pt>
              </c:numCache>
            </c:numRef>
          </c:val>
        </c:ser>
        <c:ser>
          <c:idx val="1"/>
          <c:order val="1"/>
          <c:tx>
            <c:strRef>
              <c:f>'5-1'!$P$3:$P$3</c:f>
              <c:strCache>
                <c:ptCount val="1"/>
                <c:pt idx="0">
                  <c:v>        المياه المصرّفة                  </c:v>
                </c:pt>
              </c:strCache>
            </c:strRef>
          </c:tx>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5400000" scaled="0"/>
            </a:gradFill>
          </c:spPr>
          <c:invertIfNegative val="0"/>
          <c:dLbls>
            <c:dLbl>
              <c:idx val="0"/>
              <c:layout>
                <c:manualLayout>
                  <c:x val="3.0555555555555555E-2"/>
                  <c:y val="-1.5816526302260485E-2"/>
                </c:manualLayout>
              </c:layout>
              <c:showLegendKey val="0"/>
              <c:showVal val="1"/>
              <c:showCatName val="0"/>
              <c:showSerName val="0"/>
              <c:showPercent val="0"/>
              <c:showBubbleSize val="0"/>
            </c:dLbl>
            <c:dLbl>
              <c:idx val="1"/>
              <c:layout>
                <c:manualLayout>
                  <c:x val="2.763367014356366E-2"/>
                  <c:y val="1.4891759247906591E-5"/>
                </c:manualLayout>
              </c:layout>
              <c:showLegendKey val="0"/>
              <c:showVal val="1"/>
              <c:showCatName val="0"/>
              <c:showSerName val="0"/>
              <c:showPercent val="0"/>
              <c:showBubbleSize val="0"/>
            </c:dLbl>
            <c:dLbl>
              <c:idx val="4"/>
              <c:layout>
                <c:manualLayout>
                  <c:x val="2.1344249067312096E-2"/>
                  <c:y val="0"/>
                </c:manualLayout>
              </c:layout>
              <c:showLegendKey val="0"/>
              <c:showVal val="1"/>
              <c:showCatName val="0"/>
              <c:showSerName val="0"/>
              <c:showPercent val="0"/>
              <c:showBubbleSize val="0"/>
            </c:dLbl>
            <c:dLbl>
              <c:idx val="5"/>
              <c:layout>
                <c:manualLayout>
                  <c:x val="2.7777777777777676E-2"/>
                  <c:y val="-1.2653221041808434E-2"/>
                </c:manualLayout>
              </c:layout>
              <c:showLegendKey val="0"/>
              <c:showVal val="1"/>
              <c:showCatName val="0"/>
              <c:showSerName val="0"/>
              <c:showPercent val="0"/>
              <c:showBubbleSize val="0"/>
            </c:dLbl>
            <c:txPr>
              <a:bodyPr/>
              <a:lstStyle/>
              <a:p>
                <a:pPr>
                  <a:defRPr b="1" baseline="0">
                    <a:latin typeface="Times New Roman" pitchFamily="18" charset="0"/>
                    <a:cs typeface="+mj-cs"/>
                  </a:defRPr>
                </a:pPr>
                <a:endParaRPr lang="ar-IQ"/>
              </a:p>
            </c:txPr>
            <c:showLegendKey val="0"/>
            <c:showVal val="1"/>
            <c:showCatName val="0"/>
            <c:showSerName val="0"/>
            <c:showPercent val="0"/>
            <c:showBubbleSize val="0"/>
            <c:showLeaderLines val="0"/>
          </c:dLbls>
          <c:cat>
            <c:strRef>
              <c:f>'5-1'!$N$4:$N$9</c:f>
              <c:strCache>
                <c:ptCount val="6"/>
                <c:pt idx="0">
                  <c:v>الكيمياوي والبتروكيمياوي</c:v>
                </c:pt>
                <c:pt idx="1">
                  <c:v>الهندسي </c:v>
                </c:pt>
                <c:pt idx="2">
                  <c:v>الغذائي والدوائي</c:v>
                </c:pt>
                <c:pt idx="3">
                  <c:v>النسيجي</c:v>
                </c:pt>
                <c:pt idx="4">
                  <c:v>الإنشائي والخدمات الصناعية</c:v>
                </c:pt>
                <c:pt idx="5">
                  <c:v>شركات القطاع المختلط</c:v>
                </c:pt>
              </c:strCache>
            </c:strRef>
          </c:cat>
          <c:val>
            <c:numRef>
              <c:f>'5-1'!$P$4:$P$9</c:f>
              <c:numCache>
                <c:formatCode>_(* #,##0.0_);_(* \(#,##0.0\);_(* "-"??_);_(@_)</c:formatCode>
                <c:ptCount val="6"/>
                <c:pt idx="0">
                  <c:v>21.036799999999999</c:v>
                </c:pt>
                <c:pt idx="1">
                  <c:v>24.613900000000001</c:v>
                </c:pt>
                <c:pt idx="2">
                  <c:v>0.82799999999999996</c:v>
                </c:pt>
                <c:pt idx="3">
                  <c:v>1.8580999999999999</c:v>
                </c:pt>
                <c:pt idx="4">
                  <c:v>4.9619999999999997</c:v>
                </c:pt>
                <c:pt idx="5">
                  <c:v>2.5999999999999999E-2</c:v>
                </c:pt>
              </c:numCache>
            </c:numRef>
          </c:val>
        </c:ser>
        <c:dLbls>
          <c:showLegendKey val="0"/>
          <c:showVal val="0"/>
          <c:showCatName val="0"/>
          <c:showSerName val="0"/>
          <c:showPercent val="0"/>
          <c:showBubbleSize val="0"/>
        </c:dLbls>
        <c:gapWidth val="75"/>
        <c:shape val="box"/>
        <c:axId val="96512512"/>
        <c:axId val="97819392"/>
        <c:axId val="0"/>
      </c:bar3DChart>
      <c:catAx>
        <c:axId val="96512512"/>
        <c:scaling>
          <c:orientation val="minMax"/>
        </c:scaling>
        <c:delete val="0"/>
        <c:axPos val="b"/>
        <c:majorTickMark val="none"/>
        <c:minorTickMark val="none"/>
        <c:tickLblPos val="nextTo"/>
        <c:txPr>
          <a:bodyPr/>
          <a:lstStyle/>
          <a:p>
            <a:pPr>
              <a:defRPr sz="900" b="1"/>
            </a:pPr>
            <a:endParaRPr lang="ar-IQ"/>
          </a:p>
        </c:txPr>
        <c:crossAx val="97819392"/>
        <c:crosses val="autoZero"/>
        <c:auto val="1"/>
        <c:lblAlgn val="ctr"/>
        <c:lblOffset val="100"/>
        <c:noMultiLvlLbl val="0"/>
      </c:catAx>
      <c:valAx>
        <c:axId val="97819392"/>
        <c:scaling>
          <c:orientation val="minMax"/>
        </c:scaling>
        <c:delete val="0"/>
        <c:axPos val="l"/>
        <c:majorGridlines/>
        <c:numFmt formatCode="_(* #,##0.0_);_(* \(#,##0.0\);_(* &quot;-&quot;??_);_(@_)" sourceLinked="1"/>
        <c:majorTickMark val="none"/>
        <c:minorTickMark val="none"/>
        <c:tickLblPos val="nextTo"/>
        <c:spPr>
          <a:ln w="9525">
            <a:noFill/>
          </a:ln>
        </c:spPr>
        <c:txPr>
          <a:bodyPr/>
          <a:lstStyle/>
          <a:p>
            <a:pPr>
              <a:defRPr sz="900" b="1"/>
            </a:pPr>
            <a:endParaRPr lang="ar-IQ"/>
          </a:p>
        </c:txPr>
        <c:crossAx val="96512512"/>
        <c:crosses val="autoZero"/>
        <c:crossBetween val="between"/>
      </c:valAx>
    </c:plotArea>
    <c:legend>
      <c:legendPos val="b"/>
      <c:layout>
        <c:manualLayout>
          <c:xMode val="edge"/>
          <c:yMode val="edge"/>
          <c:x val="0.19596262902370365"/>
          <c:y val="0.89503679606037556"/>
          <c:w val="0.55510985997216655"/>
          <c:h val="5.2751942721690058E-2"/>
        </c:manualLayout>
      </c:layout>
      <c:overlay val="0"/>
      <c:txPr>
        <a:bodyPr/>
        <a:lstStyle/>
        <a:p>
          <a:pPr>
            <a:defRPr sz="800" b="1"/>
          </a:pPr>
          <a:endParaRPr lang="ar-IQ"/>
        </a:p>
      </c:txPr>
    </c:legend>
    <c:plotVisOnly val="1"/>
    <c:dispBlanksAs val="gap"/>
    <c:showDLblsOverMax val="0"/>
  </c:chart>
  <c:spPr>
    <a:solidFill>
      <a:schemeClr val="accent6">
        <a:lumMod val="20000"/>
        <a:lumOff val="80000"/>
      </a:schemeClr>
    </a:solidFill>
    <a:scene3d>
      <a:camera prst="orthographicFront"/>
      <a:lightRig rig="threePt" dir="t"/>
    </a:scene3d>
    <a:sp3d>
      <a:bevelT/>
      <a:bevelB prst="relaxedInset"/>
    </a:sp3d>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sz="1800" b="1" i="0" u="none" strike="noStrike" kern="1200" baseline="0">
                <a:solidFill>
                  <a:sysClr val="windowText" lastClr="000000"/>
                </a:solidFill>
                <a:latin typeface="+mn-lt"/>
                <a:ea typeface="+mn-ea"/>
                <a:cs typeface="+mn-cs"/>
              </a:defRPr>
            </a:pPr>
            <a:r>
              <a:rPr lang="ar-SA" sz="1000">
                <a:latin typeface="+mn-lt"/>
                <a:cs typeface="+mn-cs"/>
              </a:rPr>
              <a:t>شكل </a:t>
            </a:r>
            <a:r>
              <a:rPr lang="ar-IQ" sz="1000">
                <a:latin typeface="+mn-lt"/>
                <a:cs typeface="+mn-cs"/>
              </a:rPr>
              <a:t>4</a:t>
            </a:r>
            <a:r>
              <a:rPr lang="ar-SA" sz="1000">
                <a:latin typeface="+mn-lt"/>
                <a:cs typeface="+mn-cs"/>
              </a:rPr>
              <a:t> : عدد المجازر حسب </a:t>
            </a:r>
            <a:r>
              <a:rPr lang="ar-SA" sz="1000" b="1" i="0" u="none" strike="noStrike" baseline="0">
                <a:effectLst/>
                <a:latin typeface="+mn-lt"/>
                <a:cs typeface="+mn-cs"/>
              </a:rPr>
              <a:t>القطاع و</a:t>
            </a:r>
            <a:r>
              <a:rPr lang="ar-SA" sz="1000">
                <a:latin typeface="+mn-lt"/>
                <a:cs typeface="+mn-cs"/>
              </a:rPr>
              <a:t>الحالة العملية </a:t>
            </a:r>
            <a:r>
              <a:rPr lang="ar-SA" sz="1000" b="1" i="0" u="none" strike="noStrike" kern="1200" baseline="0">
                <a:solidFill>
                  <a:sysClr val="windowText" lastClr="000000"/>
                </a:solidFill>
                <a:latin typeface="+mn-lt"/>
                <a:ea typeface="+mn-ea"/>
                <a:cs typeface="+mn-cs"/>
              </a:rPr>
              <a:t>لسنة </a:t>
            </a:r>
            <a:r>
              <a:rPr lang="ar-IQ" sz="1000" b="1" i="0" u="none" strike="noStrike" kern="1200" baseline="0">
                <a:solidFill>
                  <a:sysClr val="windowText" lastClr="000000"/>
                </a:solidFill>
                <a:latin typeface="+mj-lt"/>
                <a:ea typeface="+mn-ea"/>
                <a:cs typeface="+mn-cs"/>
              </a:rPr>
              <a:t>2019</a:t>
            </a:r>
            <a:endParaRPr lang="en-GB" sz="1000" b="1" i="0" u="none" strike="noStrike" kern="1200" baseline="0">
              <a:solidFill>
                <a:sysClr val="windowText" lastClr="000000"/>
              </a:solidFill>
              <a:latin typeface="+mj-lt"/>
              <a:ea typeface="+mn-ea"/>
              <a:cs typeface="+mn-cs"/>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blipFill>
              <a:blip xmlns:r="http://schemas.openxmlformats.org/officeDocument/2006/relationships" r:embed="rId1"/>
              <a:tile tx="0" ty="0" sx="100000" sy="100000" flip="none" algn="tl"/>
            </a:blipFill>
          </c:spPr>
          <c:invertIfNegative val="0"/>
          <c:dLbls>
            <c:dLbl>
              <c:idx val="0"/>
              <c:layout>
                <c:manualLayout>
                  <c:x val="1.3888888888888864E-2"/>
                  <c:y val="-8.5882969914248906E-3"/>
                </c:manualLayout>
              </c:layout>
              <c:showLegendKey val="0"/>
              <c:showVal val="1"/>
              <c:showCatName val="0"/>
              <c:showSerName val="0"/>
              <c:showPercent val="0"/>
              <c:showBubbleSize val="0"/>
            </c:dLbl>
            <c:dLbl>
              <c:idx val="1"/>
              <c:layout>
                <c:manualLayout>
                  <c:x val="5.7629355213732305E-3"/>
                  <c:y val="-2.205236945764194E-2"/>
                </c:manualLayout>
              </c:layout>
              <c:showLegendKey val="0"/>
              <c:showVal val="1"/>
              <c:showCatName val="0"/>
              <c:showSerName val="0"/>
              <c:showPercent val="0"/>
              <c:showBubbleSize val="0"/>
            </c:dLbl>
            <c:dLbl>
              <c:idx val="2"/>
              <c:layout>
                <c:manualLayout>
                  <c:x val="5.7629355213732305E-3"/>
                  <c:y val="-2.5727764367248933E-2"/>
                </c:manualLayout>
              </c:layout>
              <c:showLegendKey val="0"/>
              <c:showVal val="1"/>
              <c:showCatName val="0"/>
              <c:showSerName val="0"/>
              <c:showPercent val="0"/>
              <c:showBubbleSize val="0"/>
            </c:dLbl>
            <c:dLbl>
              <c:idx val="3"/>
              <c:layout>
                <c:manualLayout>
                  <c:x val="8.3333333333333332E-3"/>
                  <c:y val="-2.576489097427467E-2"/>
                </c:manualLayout>
              </c:layout>
              <c:showLegendKey val="0"/>
              <c:showVal val="1"/>
              <c:showCatName val="0"/>
              <c:showSerName val="0"/>
              <c:showPercent val="0"/>
              <c:showBubbleSize val="0"/>
            </c:dLbl>
            <c:dLbl>
              <c:idx val="4"/>
              <c:layout>
                <c:manualLayout>
                  <c:x val="2.4999999999999897E-2"/>
                  <c:y val="-2.1470742478562302E-2"/>
                </c:manualLayout>
              </c:layout>
              <c:showLegendKey val="0"/>
              <c:showVal val="1"/>
              <c:showCatName val="0"/>
              <c:showSerName val="0"/>
              <c:showPercent val="0"/>
              <c:showBubbleSize val="0"/>
            </c:dLbl>
            <c:dLbl>
              <c:idx val="5"/>
              <c:layout>
                <c:manualLayout>
                  <c:x val="8.3333333333333332E-3"/>
                  <c:y val="-1.7176593982849819E-2"/>
                </c:manualLayout>
              </c:layout>
              <c:showLegendKey val="0"/>
              <c:showVal val="1"/>
              <c:showCatName val="0"/>
              <c:showSerName val="0"/>
              <c:showPercent val="0"/>
              <c:showBubbleSize val="0"/>
            </c:dLbl>
            <c:txPr>
              <a:bodyPr/>
              <a:lstStyle/>
              <a:p>
                <a:pPr>
                  <a:defRPr sz="900" b="1" i="0" baseline="0">
                    <a:latin typeface="Times New Roman" pitchFamily="18" charset="0"/>
                    <a:cs typeface="+mj-cs"/>
                  </a:defRPr>
                </a:pPr>
                <a:endParaRPr lang="ar-IQ"/>
              </a:p>
            </c:txPr>
            <c:showLegendKey val="0"/>
            <c:showVal val="1"/>
            <c:showCatName val="0"/>
            <c:showSerName val="0"/>
            <c:showPercent val="0"/>
            <c:showBubbleSize val="0"/>
            <c:showLeaderLines val="0"/>
          </c:dLbls>
          <c:cat>
            <c:multiLvlStrRef>
              <c:f>('6-1'!$C$4:$E$5,'6-1'!$L$4:$N$5)</c:f>
              <c:multiLvlStrCache>
                <c:ptCount val="6"/>
                <c:lvl>
                  <c:pt idx="0">
                    <c:v>حكومي</c:v>
                  </c:pt>
                  <c:pt idx="1">
                    <c:v>خاص</c:v>
                  </c:pt>
                  <c:pt idx="2">
                    <c:v>مختلط</c:v>
                  </c:pt>
                  <c:pt idx="3">
                    <c:v>عاملة</c:v>
                  </c:pt>
                  <c:pt idx="4">
                    <c:v>عاملة جزئياً</c:v>
                  </c:pt>
                  <c:pt idx="5">
                    <c:v>متوقفة</c:v>
                  </c:pt>
                </c:lvl>
                <c:lvl>
                  <c:pt idx="0">
                    <c:v>القطاع</c:v>
                  </c:pt>
                  <c:pt idx="3">
                    <c:v>الحالة العملية</c:v>
                  </c:pt>
                </c:lvl>
              </c:multiLvlStrCache>
            </c:multiLvlStrRef>
          </c:cat>
          <c:val>
            <c:numRef>
              <c:f>('6-1'!$C$21:$E$21,'6-1'!$L$21:$N$21)</c:f>
              <c:numCache>
                <c:formatCode>General</c:formatCode>
                <c:ptCount val="6"/>
                <c:pt idx="0" formatCode="_(* #,##0_);_(* \(#,##0\);_(* &quot;-&quot;??_);_(@_)">
                  <c:v>91</c:v>
                </c:pt>
                <c:pt idx="1">
                  <c:v>13</c:v>
                </c:pt>
                <c:pt idx="2">
                  <c:v>0</c:v>
                </c:pt>
                <c:pt idx="3">
                  <c:v>32</c:v>
                </c:pt>
                <c:pt idx="4">
                  <c:v>17</c:v>
                </c:pt>
                <c:pt idx="5">
                  <c:v>55</c:v>
                </c:pt>
              </c:numCache>
            </c:numRef>
          </c:val>
        </c:ser>
        <c:dLbls>
          <c:showLegendKey val="0"/>
          <c:showVal val="0"/>
          <c:showCatName val="0"/>
          <c:showSerName val="0"/>
          <c:showPercent val="0"/>
          <c:showBubbleSize val="0"/>
        </c:dLbls>
        <c:gapWidth val="75"/>
        <c:shape val="box"/>
        <c:axId val="97985024"/>
        <c:axId val="97961088"/>
        <c:axId val="0"/>
      </c:bar3DChart>
      <c:catAx>
        <c:axId val="97985024"/>
        <c:scaling>
          <c:orientation val="minMax"/>
        </c:scaling>
        <c:delete val="0"/>
        <c:axPos val="b"/>
        <c:majorTickMark val="none"/>
        <c:minorTickMark val="none"/>
        <c:tickLblPos val="nextTo"/>
        <c:txPr>
          <a:bodyPr/>
          <a:lstStyle/>
          <a:p>
            <a:pPr>
              <a:defRPr sz="900" b="1" i="0" baseline="0"/>
            </a:pPr>
            <a:endParaRPr lang="ar-IQ"/>
          </a:p>
        </c:txPr>
        <c:crossAx val="97961088"/>
        <c:crosses val="autoZero"/>
        <c:auto val="1"/>
        <c:lblAlgn val="ctr"/>
        <c:lblOffset val="100"/>
        <c:noMultiLvlLbl val="0"/>
      </c:catAx>
      <c:valAx>
        <c:axId val="97961088"/>
        <c:scaling>
          <c:orientation val="minMax"/>
        </c:scaling>
        <c:delete val="0"/>
        <c:axPos val="l"/>
        <c:majorGridlines/>
        <c:numFmt formatCode="_(* #,##0_);_(* \(#,##0\);_(* &quot;-&quot;??_);_(@_)" sourceLinked="1"/>
        <c:majorTickMark val="none"/>
        <c:minorTickMark val="none"/>
        <c:tickLblPos val="nextTo"/>
        <c:spPr>
          <a:ln w="9525">
            <a:noFill/>
          </a:ln>
        </c:spPr>
        <c:txPr>
          <a:bodyPr/>
          <a:lstStyle/>
          <a:p>
            <a:pPr>
              <a:defRPr sz="900" b="1" i="0" baseline="0">
                <a:latin typeface="Arial" pitchFamily="34" charset="0"/>
              </a:defRPr>
            </a:pPr>
            <a:endParaRPr lang="ar-IQ"/>
          </a:p>
        </c:txPr>
        <c:crossAx val="97985024"/>
        <c:crosses val="autoZero"/>
        <c:crossBetween val="between"/>
      </c:valAx>
    </c:plotArea>
    <c:plotVisOnly val="1"/>
    <c:dispBlanksAs val="gap"/>
    <c:showDLblsOverMax val="0"/>
  </c:chart>
  <c:spPr>
    <a:solidFill>
      <a:schemeClr val="accent6">
        <a:lumMod val="20000"/>
        <a:lumOff val="80000"/>
      </a:schemeClr>
    </a:solidFill>
    <a:scene3d>
      <a:camera prst="orthographicFront"/>
      <a:lightRig rig="threePt" dir="t"/>
    </a:scene3d>
    <a:sp3d>
      <a:bevelT/>
      <a:bevelB/>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1123950</xdr:colOff>
      <xdr:row>10</xdr:row>
      <xdr:rowOff>285750</xdr:rowOff>
    </xdr:from>
    <xdr:to>
      <xdr:col>15</xdr:col>
      <xdr:colOff>247650</xdr:colOff>
      <xdr:row>25</xdr:row>
      <xdr:rowOff>66676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0.02763</cdr:x>
      <cdr:y>0.42489</cdr:y>
    </cdr:from>
    <cdr:to>
      <cdr:x>0.08981</cdr:x>
      <cdr:y>0.60994</cdr:y>
    </cdr:to>
    <cdr:sp macro="" textlink="">
      <cdr:nvSpPr>
        <cdr:cNvPr id="2" name="Rectangle 1"/>
        <cdr:cNvSpPr/>
      </cdr:nvSpPr>
      <cdr:spPr>
        <a:xfrm xmlns:a="http://schemas.openxmlformats.org/drawingml/2006/main" rot="16200000">
          <a:off x="-7512" y="1681596"/>
          <a:ext cx="662738" cy="34292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ar-IQ" sz="900" b="1">
              <a:solidFill>
                <a:sysClr val="windowText" lastClr="000000"/>
              </a:solidFill>
            </a:rPr>
            <a:t>الف م³/يوم</a:t>
          </a:r>
        </a:p>
      </cdr:txBody>
    </cdr:sp>
  </cdr:relSizeAnchor>
</c:userShapes>
</file>

<file path=xl/drawings/drawing3.xml><?xml version="1.0" encoding="utf-8"?>
<xdr:wsDr xmlns:xdr="http://schemas.openxmlformats.org/drawingml/2006/spreadsheetDrawing" xmlns:a="http://schemas.openxmlformats.org/drawingml/2006/main">
  <xdr:twoCellAnchor>
    <xdr:from>
      <xdr:col>20</xdr:col>
      <xdr:colOff>536863</xdr:colOff>
      <xdr:row>22</xdr:row>
      <xdr:rowOff>21213</xdr:rowOff>
    </xdr:from>
    <xdr:to>
      <xdr:col>27</xdr:col>
      <xdr:colOff>363680</xdr:colOff>
      <xdr:row>39</xdr:row>
      <xdr:rowOff>64942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CFF"/>
  </sheetPr>
  <dimension ref="A1:BN20"/>
  <sheetViews>
    <sheetView rightToLeft="1" view="pageBreakPreview" zoomScaleSheetLayoutView="100" workbookViewId="0">
      <selection activeCell="M14" sqref="M14"/>
    </sheetView>
  </sheetViews>
  <sheetFormatPr defaultRowHeight="20.100000000000001" customHeight="1" x14ac:dyDescent="0.65"/>
  <cols>
    <col min="1" max="1" width="22.85546875" style="6" customWidth="1"/>
    <col min="2" max="2" width="12.7109375" style="6" customWidth="1"/>
    <col min="3" max="5" width="11.7109375" style="6" customWidth="1"/>
    <col min="6" max="6" width="1" style="6" customWidth="1"/>
    <col min="7" max="9" width="12.28515625" style="6" customWidth="1"/>
    <col min="10" max="16" width="9.140625" style="8"/>
    <col min="17" max="17" width="9.140625" style="8" customWidth="1"/>
    <col min="18" max="66" width="9.140625" style="8"/>
    <col min="67" max="16384" width="9.140625" style="6"/>
  </cols>
  <sheetData>
    <row r="1" spans="1:66" s="42" customFormat="1" ht="33.75" customHeight="1" x14ac:dyDescent="0.65">
      <c r="A1" s="376" t="s">
        <v>175</v>
      </c>
      <c r="B1" s="377"/>
      <c r="C1" s="377"/>
      <c r="D1" s="377"/>
      <c r="E1" s="377"/>
      <c r="F1" s="377"/>
      <c r="G1" s="377"/>
      <c r="H1" s="377"/>
      <c r="I1" s="377"/>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row>
    <row r="2" spans="1:66" s="355" customFormat="1" ht="28.5" customHeight="1" thickBot="1" x14ac:dyDescent="0.7">
      <c r="A2" s="374" t="s">
        <v>141</v>
      </c>
      <c r="B2" s="375"/>
      <c r="C2" s="375"/>
      <c r="D2" s="375"/>
      <c r="E2" s="375"/>
      <c r="F2" s="375"/>
      <c r="G2" s="375"/>
      <c r="H2" s="375"/>
      <c r="I2" s="375"/>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row>
    <row r="3" spans="1:66" ht="28.5" customHeight="1" thickTop="1" x14ac:dyDescent="0.65">
      <c r="A3" s="369" t="s">
        <v>3</v>
      </c>
      <c r="B3" s="369" t="s">
        <v>94</v>
      </c>
      <c r="C3" s="371" t="s">
        <v>155</v>
      </c>
      <c r="D3" s="371"/>
      <c r="E3" s="371"/>
      <c r="F3" s="182"/>
      <c r="G3" s="371" t="s">
        <v>24</v>
      </c>
      <c r="H3" s="371"/>
      <c r="I3" s="371"/>
      <c r="M3" s="368"/>
      <c r="N3" s="368"/>
      <c r="O3" s="368"/>
      <c r="P3" s="368"/>
    </row>
    <row r="4" spans="1:66" ht="28.5" customHeight="1" x14ac:dyDescent="0.65">
      <c r="A4" s="370"/>
      <c r="B4" s="370"/>
      <c r="C4" s="173" t="s">
        <v>132</v>
      </c>
      <c r="D4" s="173" t="s">
        <v>163</v>
      </c>
      <c r="E4" s="173" t="s">
        <v>0</v>
      </c>
      <c r="F4" s="185"/>
      <c r="G4" s="173" t="s">
        <v>132</v>
      </c>
      <c r="H4" s="173" t="s">
        <v>133</v>
      </c>
      <c r="I4" s="173" t="s">
        <v>0</v>
      </c>
      <c r="M4" s="368"/>
      <c r="N4" s="33"/>
      <c r="O4" s="33"/>
      <c r="P4" s="33"/>
    </row>
    <row r="5" spans="1:66" s="7" customFormat="1" ht="30" customHeight="1" x14ac:dyDescent="0.6">
      <c r="A5" s="78" t="s">
        <v>17</v>
      </c>
      <c r="B5" s="193">
        <v>8</v>
      </c>
      <c r="C5" s="193">
        <v>12</v>
      </c>
      <c r="D5" s="193">
        <v>21</v>
      </c>
      <c r="E5" s="194">
        <f t="shared" ref="E5:E11" si="0">SUM(C5:D5)</f>
        <v>33</v>
      </c>
      <c r="F5" s="194"/>
      <c r="G5" s="26">
        <f>C5/E5*100</f>
        <v>36.363636363636367</v>
      </c>
      <c r="H5" s="195">
        <f>D5/E5*100</f>
        <v>63.636363636363633</v>
      </c>
      <c r="I5" s="195">
        <f t="shared" ref="I5:I11" si="1">SUM(G5:H5)</f>
        <v>100</v>
      </c>
      <c r="J5" s="9"/>
      <c r="K5" s="9"/>
      <c r="L5" s="9"/>
      <c r="M5" s="25"/>
      <c r="N5" s="25"/>
      <c r="O5" s="25"/>
      <c r="P5" s="25"/>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row>
    <row r="6" spans="1:66" s="7" customFormat="1" ht="30" customHeight="1" x14ac:dyDescent="0.6">
      <c r="A6" s="79" t="s">
        <v>31</v>
      </c>
      <c r="B6" s="196">
        <v>17</v>
      </c>
      <c r="C6" s="196">
        <v>69</v>
      </c>
      <c r="D6" s="196">
        <v>35</v>
      </c>
      <c r="E6" s="196">
        <f t="shared" si="0"/>
        <v>104</v>
      </c>
      <c r="F6" s="196"/>
      <c r="G6" s="197">
        <f t="shared" ref="G6:G11" si="2">C6/E6*100</f>
        <v>66.34615384615384</v>
      </c>
      <c r="H6" s="197">
        <f t="shared" ref="H6:H11" si="3">D6/E6*100</f>
        <v>33.653846153846153</v>
      </c>
      <c r="I6" s="197">
        <f t="shared" si="1"/>
        <v>100</v>
      </c>
      <c r="J6" s="11"/>
      <c r="K6" s="9"/>
      <c r="L6" s="9"/>
      <c r="M6" s="25"/>
      <c r="N6" s="25"/>
      <c r="O6" s="25"/>
      <c r="P6" s="25"/>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s="7" customFormat="1" ht="30" customHeight="1" x14ac:dyDescent="0.6">
      <c r="A7" s="79" t="s">
        <v>16</v>
      </c>
      <c r="B7" s="196">
        <v>2</v>
      </c>
      <c r="C7" s="196">
        <v>8</v>
      </c>
      <c r="D7" s="196">
        <v>10</v>
      </c>
      <c r="E7" s="196">
        <f t="shared" si="0"/>
        <v>18</v>
      </c>
      <c r="F7" s="196"/>
      <c r="G7" s="197">
        <f t="shared" si="2"/>
        <v>44.444444444444443</v>
      </c>
      <c r="H7" s="197">
        <f t="shared" si="3"/>
        <v>55.555555555555557</v>
      </c>
      <c r="I7" s="197">
        <f t="shared" si="1"/>
        <v>100</v>
      </c>
      <c r="J7" s="11"/>
      <c r="K7" s="9"/>
      <c r="L7" s="9"/>
      <c r="M7" s="25"/>
      <c r="N7" s="25"/>
      <c r="O7" s="25"/>
      <c r="P7" s="25"/>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1:66" s="7" customFormat="1" ht="30" customHeight="1" x14ac:dyDescent="0.6">
      <c r="A8" s="79" t="s">
        <v>5</v>
      </c>
      <c r="B8" s="196">
        <v>1</v>
      </c>
      <c r="C8" s="198">
        <v>30</v>
      </c>
      <c r="D8" s="199">
        <v>7</v>
      </c>
      <c r="E8" s="196">
        <f t="shared" si="0"/>
        <v>37</v>
      </c>
      <c r="F8" s="196"/>
      <c r="G8" s="197">
        <f t="shared" si="2"/>
        <v>81.081081081081081</v>
      </c>
      <c r="H8" s="197">
        <f t="shared" si="3"/>
        <v>18.918918918918919</v>
      </c>
      <c r="I8" s="197">
        <f t="shared" si="1"/>
        <v>100</v>
      </c>
      <c r="J8" s="5"/>
      <c r="K8" s="9"/>
      <c r="L8" s="9"/>
      <c r="M8" s="25"/>
      <c r="N8" s="25"/>
      <c r="O8" s="18"/>
      <c r="P8" s="25"/>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row>
    <row r="9" spans="1:66" s="7" customFormat="1" ht="30" customHeight="1" x14ac:dyDescent="0.6">
      <c r="A9" s="80" t="s">
        <v>18</v>
      </c>
      <c r="B9" s="200">
        <v>3</v>
      </c>
      <c r="C9" s="200">
        <v>21</v>
      </c>
      <c r="D9" s="200">
        <v>24</v>
      </c>
      <c r="E9" s="201">
        <f t="shared" si="0"/>
        <v>45</v>
      </c>
      <c r="F9" s="201"/>
      <c r="G9" s="202">
        <f t="shared" si="2"/>
        <v>46.666666666666664</v>
      </c>
      <c r="H9" s="203">
        <f t="shared" si="3"/>
        <v>53.333333333333336</v>
      </c>
      <c r="I9" s="203">
        <f t="shared" si="1"/>
        <v>100</v>
      </c>
      <c r="J9" s="11"/>
      <c r="K9" s="9"/>
      <c r="L9" s="9"/>
      <c r="M9" s="25"/>
      <c r="N9" s="25"/>
      <c r="O9" s="25"/>
      <c r="P9" s="25"/>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row>
    <row r="10" spans="1:66" s="7" customFormat="1" ht="30" customHeight="1" x14ac:dyDescent="0.6">
      <c r="A10" s="224" t="s">
        <v>10</v>
      </c>
      <c r="B10" s="225">
        <v>13</v>
      </c>
      <c r="C10" s="225">
        <v>15</v>
      </c>
      <c r="D10" s="226">
        <v>0</v>
      </c>
      <c r="E10" s="225">
        <f t="shared" si="0"/>
        <v>15</v>
      </c>
      <c r="F10" s="225"/>
      <c r="G10" s="227">
        <f t="shared" si="2"/>
        <v>100</v>
      </c>
      <c r="H10" s="227">
        <f t="shared" si="3"/>
        <v>0</v>
      </c>
      <c r="I10" s="227">
        <f t="shared" si="1"/>
        <v>100</v>
      </c>
      <c r="J10" s="19"/>
      <c r="K10" s="9"/>
      <c r="L10" s="9"/>
      <c r="M10" s="25"/>
      <c r="N10" s="25"/>
      <c r="O10" s="18"/>
      <c r="P10" s="25"/>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row>
    <row r="11" spans="1:66" s="7" customFormat="1" ht="30" customHeight="1" thickBot="1" x14ac:dyDescent="0.65">
      <c r="A11" s="220" t="s">
        <v>23</v>
      </c>
      <c r="B11" s="221">
        <f>SUM(B5:B10)</f>
        <v>44</v>
      </c>
      <c r="C11" s="221">
        <f>SUM(C5:C10)</f>
        <v>155</v>
      </c>
      <c r="D11" s="222">
        <f>SUM(D5:D10)</f>
        <v>97</v>
      </c>
      <c r="E11" s="221">
        <f t="shared" si="0"/>
        <v>252</v>
      </c>
      <c r="F11" s="221"/>
      <c r="G11" s="223">
        <f t="shared" si="2"/>
        <v>61.507936507936513</v>
      </c>
      <c r="H11" s="223">
        <f t="shared" si="3"/>
        <v>38.492063492063494</v>
      </c>
      <c r="I11" s="223">
        <f t="shared" si="1"/>
        <v>100</v>
      </c>
      <c r="J11" s="11"/>
      <c r="K11" s="9"/>
      <c r="L11" s="9"/>
      <c r="M11" s="25"/>
      <c r="N11" s="25"/>
      <c r="O11" s="18"/>
      <c r="P11" s="25"/>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row>
    <row r="12" spans="1:66" s="7" customFormat="1" ht="7.5" customHeight="1" thickTop="1" x14ac:dyDescent="0.6">
      <c r="A12" s="5"/>
      <c r="B12" s="22"/>
      <c r="C12" s="22"/>
      <c r="D12" s="23"/>
      <c r="E12" s="22"/>
      <c r="F12" s="22"/>
      <c r="G12" s="18"/>
      <c r="H12" s="18"/>
      <c r="I12" s="18"/>
      <c r="J12" s="22"/>
      <c r="K12" s="9"/>
      <c r="L12" s="9"/>
      <c r="M12" s="22"/>
      <c r="N12" s="22"/>
      <c r="O12" s="18"/>
      <c r="P12" s="22"/>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row>
    <row r="13" spans="1:66" s="42" customFormat="1" ht="27" customHeight="1" x14ac:dyDescent="0.65">
      <c r="A13" s="373" t="s">
        <v>199</v>
      </c>
      <c r="B13" s="373"/>
      <c r="C13" s="373"/>
      <c r="D13" s="373"/>
      <c r="E13" s="373"/>
      <c r="F13" s="373"/>
      <c r="G13" s="373"/>
      <c r="H13" s="373"/>
      <c r="I13" s="373"/>
      <c r="J13" s="46"/>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row>
    <row r="14" spans="1:66" s="45" customFormat="1" ht="21.75" customHeight="1" x14ac:dyDescent="0.65">
      <c r="A14" s="373" t="s">
        <v>200</v>
      </c>
      <c r="B14" s="373"/>
      <c r="C14" s="373"/>
      <c r="D14" s="373"/>
      <c r="E14" s="373"/>
      <c r="F14" s="373"/>
      <c r="G14" s="373"/>
      <c r="H14" s="373"/>
      <c r="I14" s="373"/>
      <c r="J14" s="43"/>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row>
    <row r="15" spans="1:66" s="42" customFormat="1" ht="21" customHeight="1" x14ac:dyDescent="0.65">
      <c r="A15" s="379" t="s">
        <v>30</v>
      </c>
      <c r="B15" s="379"/>
      <c r="C15" s="379"/>
      <c r="D15" s="379"/>
      <c r="E15" s="379"/>
      <c r="F15" s="379"/>
      <c r="G15" s="379"/>
      <c r="H15" s="379"/>
      <c r="I15" s="379"/>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row>
    <row r="16" spans="1:66" ht="21" customHeight="1" x14ac:dyDescent="0.65">
      <c r="A16" s="29"/>
      <c r="B16" s="29"/>
      <c r="C16" s="29"/>
      <c r="D16" s="29"/>
      <c r="E16" s="29"/>
      <c r="F16" s="29"/>
      <c r="G16" s="29"/>
      <c r="H16" s="29"/>
      <c r="I16" s="29"/>
    </row>
    <row r="17" spans="1:15" ht="21" customHeight="1" x14ac:dyDescent="0.65">
      <c r="A17" s="29"/>
      <c r="B17" s="29"/>
      <c r="C17" s="29"/>
      <c r="D17" s="29"/>
      <c r="E17" s="29"/>
      <c r="F17" s="29"/>
      <c r="G17" s="29"/>
      <c r="H17" s="29"/>
      <c r="I17" s="29"/>
    </row>
    <row r="18" spans="1:15" ht="8.25" customHeight="1" x14ac:dyDescent="0.65">
      <c r="A18" s="29"/>
      <c r="B18" s="29"/>
      <c r="C18" s="29"/>
      <c r="D18" s="29"/>
      <c r="E18" s="29"/>
      <c r="F18" s="29"/>
      <c r="G18" s="29"/>
      <c r="H18" s="29"/>
      <c r="I18" s="29"/>
    </row>
    <row r="19" spans="1:15" ht="27" customHeight="1" x14ac:dyDescent="0.65">
      <c r="A19" s="378"/>
      <c r="B19" s="378"/>
      <c r="C19" s="378"/>
      <c r="D19" s="378"/>
      <c r="E19" s="378"/>
      <c r="F19" s="378"/>
      <c r="G19" s="378"/>
      <c r="H19" s="378"/>
      <c r="I19" s="378"/>
    </row>
    <row r="20" spans="1:15" ht="24.75" customHeight="1" x14ac:dyDescent="0.65">
      <c r="A20" s="367" t="s">
        <v>29</v>
      </c>
      <c r="B20" s="367"/>
      <c r="C20" s="372">
        <v>13</v>
      </c>
      <c r="D20" s="372"/>
      <c r="E20" s="372"/>
      <c r="F20" s="35"/>
      <c r="G20" s="35"/>
      <c r="H20" s="35"/>
      <c r="I20" s="35"/>
      <c r="J20" s="13"/>
      <c r="K20" s="13"/>
      <c r="L20" s="13"/>
      <c r="M20" s="13"/>
      <c r="N20" s="13"/>
      <c r="O20" s="13"/>
    </row>
  </sheetData>
  <mergeCells count="14">
    <mergeCell ref="A2:I2"/>
    <mergeCell ref="A1:I1"/>
    <mergeCell ref="A19:I19"/>
    <mergeCell ref="A13:I13"/>
    <mergeCell ref="A15:I15"/>
    <mergeCell ref="A20:B20"/>
    <mergeCell ref="M3:M4"/>
    <mergeCell ref="N3:P3"/>
    <mergeCell ref="A3:A4"/>
    <mergeCell ref="B3:B4"/>
    <mergeCell ref="C3:E3"/>
    <mergeCell ref="G3:I3"/>
    <mergeCell ref="C20:E20"/>
    <mergeCell ref="A14:I14"/>
  </mergeCells>
  <phoneticPr fontId="8" type="noConversion"/>
  <printOptions horizontalCentered="1"/>
  <pageMargins left="0.74803149606299213" right="0.74803149606299213" top="0.59055118110236227" bottom="0.1968503937007874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sheetPr>
  <dimension ref="A1:X24"/>
  <sheetViews>
    <sheetView rightToLeft="1" view="pageBreakPreview" zoomScaleSheetLayoutView="100" workbookViewId="0">
      <selection activeCell="O18" sqref="O18"/>
    </sheetView>
  </sheetViews>
  <sheetFormatPr defaultRowHeight="15" x14ac:dyDescent="0.25"/>
  <cols>
    <col min="1" max="1" width="8.7109375" style="87" bestFit="1" customWidth="1"/>
    <col min="2" max="2" width="13" style="87" customWidth="1"/>
    <col min="3" max="4" width="11.7109375" style="87" customWidth="1"/>
    <col min="5" max="5" width="1.42578125" style="87" customWidth="1"/>
    <col min="6" max="10" width="7.5703125" style="87" customWidth="1"/>
    <col min="11" max="11" width="1.42578125" style="87" customWidth="1"/>
    <col min="12" max="16" width="9" style="87" customWidth="1"/>
    <col min="17" max="18" width="13.140625" style="87" customWidth="1"/>
    <col min="19" max="16384" width="9.140625" style="87"/>
  </cols>
  <sheetData>
    <row r="1" spans="1:24" s="93" customFormat="1" ht="36" customHeight="1" x14ac:dyDescent="0.2">
      <c r="A1" s="453" t="s">
        <v>186</v>
      </c>
      <c r="B1" s="454"/>
      <c r="C1" s="454"/>
      <c r="D1" s="454"/>
      <c r="E1" s="454"/>
      <c r="F1" s="454"/>
      <c r="G1" s="454"/>
      <c r="H1" s="454"/>
      <c r="I1" s="454"/>
      <c r="J1" s="454"/>
      <c r="K1" s="454"/>
      <c r="L1" s="454"/>
      <c r="M1" s="454"/>
      <c r="N1" s="454"/>
      <c r="O1" s="454"/>
      <c r="P1" s="454"/>
      <c r="Q1" s="92"/>
      <c r="R1" s="92"/>
    </row>
    <row r="2" spans="1:24" s="93" customFormat="1" ht="16.5" thickBot="1" x14ac:dyDescent="0.25">
      <c r="A2" s="455" t="s">
        <v>150</v>
      </c>
      <c r="B2" s="455"/>
      <c r="C2" s="455"/>
      <c r="D2" s="455"/>
      <c r="E2" s="455"/>
      <c r="F2" s="455"/>
      <c r="G2" s="455"/>
      <c r="H2" s="455"/>
      <c r="I2" s="455"/>
      <c r="J2" s="455"/>
      <c r="K2" s="455"/>
      <c r="L2" s="456"/>
      <c r="M2" s="456"/>
      <c r="N2" s="456"/>
      <c r="O2" s="456"/>
      <c r="P2" s="158"/>
      <c r="Q2" s="94"/>
      <c r="R2" s="94"/>
    </row>
    <row r="3" spans="1:24" s="93" customFormat="1" ht="28.5" customHeight="1" thickTop="1" x14ac:dyDescent="0.2">
      <c r="A3" s="457" t="s">
        <v>39</v>
      </c>
      <c r="B3" s="459" t="s">
        <v>99</v>
      </c>
      <c r="C3" s="461" t="s">
        <v>107</v>
      </c>
      <c r="D3" s="461"/>
      <c r="E3" s="462"/>
      <c r="F3" s="462" t="s">
        <v>159</v>
      </c>
      <c r="G3" s="462"/>
      <c r="H3" s="462"/>
      <c r="I3" s="462"/>
      <c r="J3" s="462"/>
      <c r="K3" s="462"/>
      <c r="L3" s="462" t="s">
        <v>125</v>
      </c>
      <c r="M3" s="462"/>
      <c r="N3" s="462"/>
      <c r="O3" s="462"/>
      <c r="P3" s="462"/>
      <c r="Q3" s="95"/>
      <c r="R3" s="449"/>
      <c r="S3" s="446"/>
      <c r="T3" s="446"/>
      <c r="U3" s="446"/>
      <c r="V3" s="446"/>
      <c r="W3" s="446"/>
      <c r="X3" s="446"/>
    </row>
    <row r="4" spans="1:24" s="93" customFormat="1" ht="27" customHeight="1" x14ac:dyDescent="0.2">
      <c r="A4" s="458"/>
      <c r="B4" s="460"/>
      <c r="C4" s="155" t="s">
        <v>102</v>
      </c>
      <c r="D4" s="156" t="s">
        <v>106</v>
      </c>
      <c r="E4" s="463"/>
      <c r="F4" s="157" t="s">
        <v>74</v>
      </c>
      <c r="G4" s="157" t="s">
        <v>75</v>
      </c>
      <c r="H4" s="157" t="s">
        <v>76</v>
      </c>
      <c r="I4" s="157" t="s">
        <v>1</v>
      </c>
      <c r="J4" s="157" t="s">
        <v>28</v>
      </c>
      <c r="K4" s="463"/>
      <c r="L4" s="157" t="s">
        <v>74</v>
      </c>
      <c r="M4" s="157" t="s">
        <v>75</v>
      </c>
      <c r="N4" s="157" t="s">
        <v>76</v>
      </c>
      <c r="O4" s="157" t="s">
        <v>1</v>
      </c>
      <c r="P4" s="157" t="s">
        <v>28</v>
      </c>
      <c r="Q4" s="96"/>
      <c r="R4" s="450"/>
      <c r="S4" s="96"/>
      <c r="T4" s="96"/>
      <c r="U4" s="96"/>
      <c r="V4" s="96"/>
      <c r="W4" s="96"/>
      <c r="X4" s="96"/>
    </row>
    <row r="5" spans="1:24" s="310" customFormat="1" ht="21.75" customHeight="1" x14ac:dyDescent="0.25">
      <c r="A5" s="302" t="s">
        <v>54</v>
      </c>
      <c r="B5" s="303">
        <f>'8-1'!B5</f>
        <v>1</v>
      </c>
      <c r="C5" s="326">
        <v>3600</v>
      </c>
      <c r="D5" s="192">
        <f>C5/C20*100</f>
        <v>1.9332076748344691</v>
      </c>
      <c r="E5" s="305"/>
      <c r="F5" s="306">
        <v>0</v>
      </c>
      <c r="G5" s="306">
        <v>0</v>
      </c>
      <c r="H5" s="306">
        <v>1</v>
      </c>
      <c r="I5" s="306">
        <v>0</v>
      </c>
      <c r="J5" s="306">
        <v>0</v>
      </c>
      <c r="K5" s="305"/>
      <c r="L5" s="307">
        <v>0</v>
      </c>
      <c r="M5" s="307">
        <v>0</v>
      </c>
      <c r="N5" s="307">
        <v>100</v>
      </c>
      <c r="O5" s="307">
        <v>0</v>
      </c>
      <c r="P5" s="307">
        <v>0</v>
      </c>
      <c r="Q5" s="308"/>
      <c r="R5" s="309"/>
    </row>
    <row r="6" spans="1:24" s="310" customFormat="1" ht="21.75" customHeight="1" x14ac:dyDescent="0.25">
      <c r="A6" s="311" t="s">
        <v>55</v>
      </c>
      <c r="B6" s="314">
        <f>'8-1'!B6</f>
        <v>5</v>
      </c>
      <c r="C6" s="191">
        <v>9540</v>
      </c>
      <c r="D6" s="192">
        <f>C6/C20*100</f>
        <v>5.1230003383113436</v>
      </c>
      <c r="E6" s="312"/>
      <c r="F6" s="304">
        <v>1</v>
      </c>
      <c r="G6" s="304">
        <v>0</v>
      </c>
      <c r="H6" s="304">
        <v>3</v>
      </c>
      <c r="I6" s="304">
        <v>2</v>
      </c>
      <c r="J6" s="304">
        <v>0</v>
      </c>
      <c r="K6" s="312"/>
      <c r="L6" s="192">
        <f t="shared" ref="L6:L19" si="0">F6/B6*100</f>
        <v>20</v>
      </c>
      <c r="M6" s="192">
        <f t="shared" ref="M6:M19" si="1">G6/B6*100</f>
        <v>0</v>
      </c>
      <c r="N6" s="192">
        <f t="shared" ref="N6:N19" si="2">H6/B6*100</f>
        <v>60</v>
      </c>
      <c r="O6" s="192">
        <f t="shared" ref="O6:O19" si="3">I6/B6*100</f>
        <v>40</v>
      </c>
      <c r="P6" s="192">
        <f t="shared" ref="P6:P19" si="4">J6/B6*100</f>
        <v>0</v>
      </c>
      <c r="Q6" s="308"/>
      <c r="R6" s="88"/>
    </row>
    <row r="7" spans="1:24" s="310" customFormat="1" ht="21.75" customHeight="1" x14ac:dyDescent="0.25">
      <c r="A7" s="311" t="s">
        <v>56</v>
      </c>
      <c r="B7" s="191">
        <f>'8-1'!B7</f>
        <v>2</v>
      </c>
      <c r="C7" s="191">
        <v>1980</v>
      </c>
      <c r="D7" s="192">
        <f>C7/C20*100</f>
        <v>1.063264221158958</v>
      </c>
      <c r="E7" s="312"/>
      <c r="F7" s="304">
        <v>0</v>
      </c>
      <c r="G7" s="304">
        <v>0</v>
      </c>
      <c r="H7" s="304">
        <v>1</v>
      </c>
      <c r="I7" s="304">
        <v>1</v>
      </c>
      <c r="J7" s="304">
        <v>0</v>
      </c>
      <c r="K7" s="312"/>
      <c r="L7" s="192">
        <f t="shared" si="0"/>
        <v>0</v>
      </c>
      <c r="M7" s="192">
        <f t="shared" si="1"/>
        <v>0</v>
      </c>
      <c r="N7" s="192">
        <f t="shared" si="2"/>
        <v>50</v>
      </c>
      <c r="O7" s="192">
        <f t="shared" si="3"/>
        <v>50</v>
      </c>
      <c r="P7" s="192">
        <f t="shared" si="4"/>
        <v>0</v>
      </c>
      <c r="Q7" s="307"/>
      <c r="R7" s="88"/>
    </row>
    <row r="8" spans="1:24" s="310" customFormat="1" ht="21.75" customHeight="1" x14ac:dyDescent="0.25">
      <c r="A8" s="311" t="s">
        <v>57</v>
      </c>
      <c r="B8" s="191">
        <f>'8-1'!B8</f>
        <v>5</v>
      </c>
      <c r="C8" s="191">
        <v>6910</v>
      </c>
      <c r="D8" s="192">
        <f>C8/C20*100</f>
        <v>3.7106847314183837</v>
      </c>
      <c r="E8" s="312"/>
      <c r="F8" s="304">
        <v>0</v>
      </c>
      <c r="G8" s="304">
        <v>0</v>
      </c>
      <c r="H8" s="304">
        <v>3</v>
      </c>
      <c r="I8" s="304">
        <v>2</v>
      </c>
      <c r="J8" s="304">
        <v>0</v>
      </c>
      <c r="K8" s="312"/>
      <c r="L8" s="192">
        <f t="shared" si="0"/>
        <v>0</v>
      </c>
      <c r="M8" s="192">
        <f t="shared" si="1"/>
        <v>0</v>
      </c>
      <c r="N8" s="192">
        <f t="shared" si="2"/>
        <v>60</v>
      </c>
      <c r="O8" s="192">
        <f t="shared" si="3"/>
        <v>40</v>
      </c>
      <c r="P8" s="192">
        <f t="shared" si="4"/>
        <v>0</v>
      </c>
      <c r="Q8" s="313"/>
      <c r="R8" s="88"/>
    </row>
    <row r="9" spans="1:24" s="310" customFormat="1" ht="21.75" customHeight="1" x14ac:dyDescent="0.25">
      <c r="A9" s="311" t="s">
        <v>58</v>
      </c>
      <c r="B9" s="191">
        <f>'8-1'!B9</f>
        <v>3</v>
      </c>
      <c r="C9" s="191">
        <v>26640</v>
      </c>
      <c r="D9" s="192">
        <f>C9/C20*100</f>
        <v>14.30573679377507</v>
      </c>
      <c r="E9" s="312"/>
      <c r="F9" s="304">
        <v>2</v>
      </c>
      <c r="G9" s="304">
        <v>2</v>
      </c>
      <c r="H9" s="304">
        <v>0</v>
      </c>
      <c r="I9" s="304">
        <v>0</v>
      </c>
      <c r="J9" s="304">
        <v>0</v>
      </c>
      <c r="K9" s="312"/>
      <c r="L9" s="192">
        <f t="shared" si="0"/>
        <v>66.666666666666657</v>
      </c>
      <c r="M9" s="192">
        <f t="shared" si="1"/>
        <v>66.666666666666657</v>
      </c>
      <c r="N9" s="192">
        <f t="shared" si="2"/>
        <v>0</v>
      </c>
      <c r="O9" s="192">
        <f t="shared" si="3"/>
        <v>0</v>
      </c>
      <c r="P9" s="192">
        <f t="shared" si="4"/>
        <v>0</v>
      </c>
      <c r="Q9" s="307"/>
      <c r="R9" s="88"/>
    </row>
    <row r="10" spans="1:24" s="310" customFormat="1" ht="21.75" customHeight="1" x14ac:dyDescent="0.25">
      <c r="A10" s="311" t="s">
        <v>59</v>
      </c>
      <c r="B10" s="191">
        <f>'8-1'!B10</f>
        <v>7</v>
      </c>
      <c r="C10" s="191">
        <v>11520</v>
      </c>
      <c r="D10" s="192">
        <f>C10/C20*100</f>
        <v>6.1862645594703007</v>
      </c>
      <c r="E10" s="312"/>
      <c r="F10" s="304">
        <v>0</v>
      </c>
      <c r="G10" s="304">
        <v>3</v>
      </c>
      <c r="H10" s="304">
        <v>7</v>
      </c>
      <c r="I10" s="304">
        <v>0</v>
      </c>
      <c r="J10" s="304">
        <v>0</v>
      </c>
      <c r="K10" s="312"/>
      <c r="L10" s="192">
        <f t="shared" si="0"/>
        <v>0</v>
      </c>
      <c r="M10" s="192">
        <f t="shared" si="1"/>
        <v>42.857142857142854</v>
      </c>
      <c r="N10" s="192">
        <f t="shared" si="2"/>
        <v>100</v>
      </c>
      <c r="O10" s="192">
        <f t="shared" si="3"/>
        <v>0</v>
      </c>
      <c r="P10" s="192">
        <f t="shared" si="4"/>
        <v>0</v>
      </c>
      <c r="Q10" s="307"/>
      <c r="R10" s="88"/>
    </row>
    <row r="11" spans="1:24" s="310" customFormat="1" ht="21.75" customHeight="1" x14ac:dyDescent="0.25">
      <c r="A11" s="311" t="s">
        <v>60</v>
      </c>
      <c r="B11" s="191">
        <f>'8-1'!B11</f>
        <v>1</v>
      </c>
      <c r="C11" s="326">
        <v>40000</v>
      </c>
      <c r="D11" s="192">
        <f>C11/C20*100</f>
        <v>21.480085275938546</v>
      </c>
      <c r="E11" s="312"/>
      <c r="F11" s="304">
        <v>0</v>
      </c>
      <c r="G11" s="304">
        <v>0</v>
      </c>
      <c r="H11" s="304">
        <v>1</v>
      </c>
      <c r="I11" s="304">
        <v>0</v>
      </c>
      <c r="J11" s="304">
        <v>0</v>
      </c>
      <c r="K11" s="312"/>
      <c r="L11" s="192">
        <v>0</v>
      </c>
      <c r="M11" s="192">
        <v>0</v>
      </c>
      <c r="N11" s="192">
        <f>H11/B11*100</f>
        <v>100</v>
      </c>
      <c r="O11" s="192">
        <v>0</v>
      </c>
      <c r="P11" s="192">
        <v>0</v>
      </c>
      <c r="Q11" s="307"/>
      <c r="R11" s="88"/>
    </row>
    <row r="12" spans="1:24" s="310" customFormat="1" ht="21.75" customHeight="1" x14ac:dyDescent="0.25">
      <c r="A12" s="311" t="s">
        <v>61</v>
      </c>
      <c r="B12" s="191">
        <f>'8-1'!B12</f>
        <v>3</v>
      </c>
      <c r="C12" s="191">
        <v>12412</v>
      </c>
      <c r="D12" s="192">
        <f>C12/C20*100</f>
        <v>6.6652704611237308</v>
      </c>
      <c r="E12" s="312"/>
      <c r="F12" s="304">
        <v>0</v>
      </c>
      <c r="G12" s="304">
        <v>1</v>
      </c>
      <c r="H12" s="304">
        <v>1</v>
      </c>
      <c r="I12" s="304">
        <v>0</v>
      </c>
      <c r="J12" s="304">
        <v>1</v>
      </c>
      <c r="K12" s="312"/>
      <c r="L12" s="192">
        <f t="shared" si="0"/>
        <v>0</v>
      </c>
      <c r="M12" s="192">
        <f t="shared" si="1"/>
        <v>33.333333333333329</v>
      </c>
      <c r="N12" s="192">
        <f t="shared" si="2"/>
        <v>33.333333333333329</v>
      </c>
      <c r="O12" s="192">
        <f t="shared" si="3"/>
        <v>0</v>
      </c>
      <c r="P12" s="192">
        <f t="shared" si="4"/>
        <v>33.333333333333329</v>
      </c>
      <c r="Q12" s="307"/>
      <c r="R12" s="88"/>
    </row>
    <row r="13" spans="1:24" s="310" customFormat="1" ht="21.75" customHeight="1" x14ac:dyDescent="0.25">
      <c r="A13" s="311" t="s">
        <v>62</v>
      </c>
      <c r="B13" s="191">
        <f>'8-1'!B13</f>
        <v>1</v>
      </c>
      <c r="C13" s="191">
        <v>1000</v>
      </c>
      <c r="D13" s="192">
        <f>C13/C20*100</f>
        <v>0.53700213189846369</v>
      </c>
      <c r="E13" s="312"/>
      <c r="F13" s="304">
        <v>0</v>
      </c>
      <c r="G13" s="304">
        <v>0</v>
      </c>
      <c r="H13" s="304">
        <v>0</v>
      </c>
      <c r="I13" s="304">
        <v>1</v>
      </c>
      <c r="J13" s="304">
        <v>0</v>
      </c>
      <c r="K13" s="312"/>
      <c r="L13" s="192">
        <f t="shared" si="0"/>
        <v>0</v>
      </c>
      <c r="M13" s="192">
        <f t="shared" si="1"/>
        <v>0</v>
      </c>
      <c r="N13" s="192">
        <f t="shared" si="2"/>
        <v>0</v>
      </c>
      <c r="O13" s="192">
        <f t="shared" si="3"/>
        <v>100</v>
      </c>
      <c r="P13" s="192">
        <f t="shared" si="4"/>
        <v>0</v>
      </c>
      <c r="Q13" s="307"/>
      <c r="R13" s="88"/>
    </row>
    <row r="14" spans="1:24" s="310" customFormat="1" ht="21.75" customHeight="1" x14ac:dyDescent="0.25">
      <c r="A14" s="311" t="s">
        <v>63</v>
      </c>
      <c r="B14" s="191">
        <f>'8-1'!B14</f>
        <v>2</v>
      </c>
      <c r="C14" s="191">
        <v>24500</v>
      </c>
      <c r="D14" s="192">
        <f>C14/C20*100</f>
        <v>13.156552231512359</v>
      </c>
      <c r="E14" s="312"/>
      <c r="F14" s="304">
        <v>0</v>
      </c>
      <c r="G14" s="304">
        <v>0</v>
      </c>
      <c r="H14" s="304">
        <v>2</v>
      </c>
      <c r="I14" s="304">
        <v>0</v>
      </c>
      <c r="J14" s="304">
        <v>0</v>
      </c>
      <c r="K14" s="312"/>
      <c r="L14" s="192">
        <f t="shared" si="0"/>
        <v>0</v>
      </c>
      <c r="M14" s="192">
        <f t="shared" si="1"/>
        <v>0</v>
      </c>
      <c r="N14" s="192">
        <f t="shared" si="2"/>
        <v>100</v>
      </c>
      <c r="O14" s="192">
        <f t="shared" si="3"/>
        <v>0</v>
      </c>
      <c r="P14" s="192">
        <f t="shared" si="4"/>
        <v>0</v>
      </c>
      <c r="Q14" s="307"/>
      <c r="R14" s="88"/>
    </row>
    <row r="15" spans="1:24" s="310" customFormat="1" ht="21.75" customHeight="1" x14ac:dyDescent="0.25">
      <c r="A15" s="311" t="s">
        <v>64</v>
      </c>
      <c r="B15" s="191">
        <f>'8-1'!B15</f>
        <v>5</v>
      </c>
      <c r="C15" s="191">
        <v>19300</v>
      </c>
      <c r="D15" s="192">
        <f>C15/C20*100</f>
        <v>10.36414114564035</v>
      </c>
      <c r="E15" s="312"/>
      <c r="F15" s="304">
        <v>0</v>
      </c>
      <c r="G15" s="304">
        <v>0</v>
      </c>
      <c r="H15" s="304">
        <v>5</v>
      </c>
      <c r="I15" s="304">
        <v>0</v>
      </c>
      <c r="J15" s="304">
        <v>0</v>
      </c>
      <c r="K15" s="312"/>
      <c r="L15" s="192">
        <f t="shared" si="0"/>
        <v>0</v>
      </c>
      <c r="M15" s="192">
        <f t="shared" si="1"/>
        <v>0</v>
      </c>
      <c r="N15" s="192">
        <f t="shared" si="2"/>
        <v>100</v>
      </c>
      <c r="O15" s="192">
        <f t="shared" si="3"/>
        <v>0</v>
      </c>
      <c r="P15" s="192">
        <f t="shared" si="4"/>
        <v>0</v>
      </c>
      <c r="Q15" s="307"/>
      <c r="R15" s="88"/>
    </row>
    <row r="16" spans="1:24" s="310" customFormat="1" ht="21.75" customHeight="1" x14ac:dyDescent="0.25">
      <c r="A16" s="311" t="s">
        <v>65</v>
      </c>
      <c r="B16" s="191">
        <f>'8-1'!B16</f>
        <v>3</v>
      </c>
      <c r="C16" s="191">
        <v>5242</v>
      </c>
      <c r="D16" s="192">
        <f>C16/C20*100</f>
        <v>2.8149651754117464</v>
      </c>
      <c r="E16" s="312"/>
      <c r="F16" s="304">
        <v>0</v>
      </c>
      <c r="G16" s="304">
        <v>0</v>
      </c>
      <c r="H16" s="304">
        <v>3</v>
      </c>
      <c r="I16" s="304">
        <v>0</v>
      </c>
      <c r="J16" s="304">
        <v>0</v>
      </c>
      <c r="K16" s="312"/>
      <c r="L16" s="192">
        <f t="shared" si="0"/>
        <v>0</v>
      </c>
      <c r="M16" s="192">
        <f t="shared" si="1"/>
        <v>0</v>
      </c>
      <c r="N16" s="192">
        <f t="shared" si="2"/>
        <v>100</v>
      </c>
      <c r="O16" s="192">
        <f t="shared" si="3"/>
        <v>0</v>
      </c>
      <c r="P16" s="192">
        <f t="shared" si="4"/>
        <v>0</v>
      </c>
      <c r="Q16" s="307"/>
      <c r="R16" s="88"/>
    </row>
    <row r="17" spans="1:21" s="310" customFormat="1" ht="21.75" customHeight="1" x14ac:dyDescent="0.25">
      <c r="A17" s="311" t="s">
        <v>66</v>
      </c>
      <c r="B17" s="191">
        <f>'8-1'!B17</f>
        <v>3</v>
      </c>
      <c r="C17" s="191">
        <v>6750</v>
      </c>
      <c r="D17" s="192">
        <f>C17/C20*100</f>
        <v>3.6247643903146298</v>
      </c>
      <c r="E17" s="312"/>
      <c r="F17" s="304">
        <v>0</v>
      </c>
      <c r="G17" s="304">
        <v>0</v>
      </c>
      <c r="H17" s="304">
        <v>3</v>
      </c>
      <c r="I17" s="304">
        <v>0</v>
      </c>
      <c r="J17" s="304">
        <v>0</v>
      </c>
      <c r="K17" s="312"/>
      <c r="L17" s="192">
        <f t="shared" si="0"/>
        <v>0</v>
      </c>
      <c r="M17" s="192">
        <f t="shared" si="1"/>
        <v>0</v>
      </c>
      <c r="N17" s="192">
        <f t="shared" si="2"/>
        <v>100</v>
      </c>
      <c r="O17" s="192">
        <f t="shared" si="3"/>
        <v>0</v>
      </c>
      <c r="P17" s="192">
        <f t="shared" si="4"/>
        <v>0</v>
      </c>
      <c r="Q17" s="307"/>
      <c r="R17" s="88"/>
    </row>
    <row r="18" spans="1:21" s="310" customFormat="1" ht="21.75" customHeight="1" x14ac:dyDescent="0.25">
      <c r="A18" s="315" t="s">
        <v>67</v>
      </c>
      <c r="B18" s="191">
        <f>'8-1'!B18</f>
        <v>6</v>
      </c>
      <c r="C18" s="316">
        <v>7425</v>
      </c>
      <c r="D18" s="192">
        <f>C18/C20*100</f>
        <v>3.9872408293460926</v>
      </c>
      <c r="E18" s="317"/>
      <c r="F18" s="304">
        <v>0</v>
      </c>
      <c r="G18" s="304">
        <v>0</v>
      </c>
      <c r="H18" s="304">
        <v>0</v>
      </c>
      <c r="I18" s="304">
        <v>6</v>
      </c>
      <c r="J18" s="304">
        <v>0</v>
      </c>
      <c r="K18" s="317"/>
      <c r="L18" s="192">
        <f t="shared" si="0"/>
        <v>0</v>
      </c>
      <c r="M18" s="192">
        <f t="shared" si="1"/>
        <v>0</v>
      </c>
      <c r="N18" s="192">
        <f t="shared" si="2"/>
        <v>0</v>
      </c>
      <c r="O18" s="192">
        <f t="shared" si="3"/>
        <v>100</v>
      </c>
      <c r="P18" s="192">
        <f t="shared" si="4"/>
        <v>0</v>
      </c>
      <c r="Q18" s="307"/>
      <c r="R18" s="318"/>
    </row>
    <row r="19" spans="1:21" s="310" customFormat="1" ht="21.75" customHeight="1" x14ac:dyDescent="0.25">
      <c r="A19" s="319" t="s">
        <v>68</v>
      </c>
      <c r="B19" s="316">
        <f>'8-1'!B19</f>
        <v>2</v>
      </c>
      <c r="C19" s="320">
        <v>9400</v>
      </c>
      <c r="D19" s="321">
        <f>C19/C20*100</f>
        <v>5.0478200398455586</v>
      </c>
      <c r="E19" s="317"/>
      <c r="F19" s="322">
        <v>2</v>
      </c>
      <c r="G19" s="322">
        <v>0</v>
      </c>
      <c r="H19" s="322">
        <v>2</v>
      </c>
      <c r="I19" s="322">
        <v>0</v>
      </c>
      <c r="J19" s="322">
        <v>0</v>
      </c>
      <c r="K19" s="317"/>
      <c r="L19" s="307">
        <f t="shared" si="0"/>
        <v>100</v>
      </c>
      <c r="M19" s="307">
        <f t="shared" si="1"/>
        <v>0</v>
      </c>
      <c r="N19" s="307">
        <f t="shared" si="2"/>
        <v>100</v>
      </c>
      <c r="O19" s="307">
        <f t="shared" si="3"/>
        <v>0</v>
      </c>
      <c r="P19" s="307">
        <f t="shared" si="4"/>
        <v>0</v>
      </c>
      <c r="Q19" s="307"/>
      <c r="R19" s="323"/>
    </row>
    <row r="20" spans="1:21" ht="21" customHeight="1" thickBot="1" x14ac:dyDescent="0.3">
      <c r="A20" s="160" t="s">
        <v>101</v>
      </c>
      <c r="B20" s="130">
        <f>SUM(B5:B19)</f>
        <v>49</v>
      </c>
      <c r="C20" s="161">
        <f>SUM(C5:C19)</f>
        <v>186219</v>
      </c>
      <c r="D20" s="132">
        <f>SUM(D5:D19)</f>
        <v>99.999999999999986</v>
      </c>
      <c r="E20" s="132"/>
      <c r="F20" s="142">
        <f>SUM(F5:F19)</f>
        <v>5</v>
      </c>
      <c r="G20" s="142">
        <f>SUM(G5:G19)</f>
        <v>6</v>
      </c>
      <c r="H20" s="142">
        <f>SUM(H5:H19)</f>
        <v>32</v>
      </c>
      <c r="I20" s="142">
        <f>SUM(I5:I19)</f>
        <v>12</v>
      </c>
      <c r="J20" s="142">
        <f>SUM(J5:J19)</f>
        <v>1</v>
      </c>
      <c r="K20" s="132"/>
      <c r="L20" s="145">
        <f t="shared" ref="L20" si="5">F20/B20*100</f>
        <v>10.204081632653061</v>
      </c>
      <c r="M20" s="145">
        <f t="shared" ref="M20" si="6">G20/B20*100</f>
        <v>12.244897959183673</v>
      </c>
      <c r="N20" s="145">
        <f t="shared" ref="N20" si="7">H20/B20*100</f>
        <v>65.306122448979593</v>
      </c>
      <c r="O20" s="145">
        <f t="shared" ref="O20" si="8">I20/B20*100</f>
        <v>24.489795918367346</v>
      </c>
      <c r="P20" s="145">
        <f t="shared" ref="P20" si="9">J20/B20*100</f>
        <v>2.0408163265306123</v>
      </c>
      <c r="Q20" s="89"/>
      <c r="R20" s="90"/>
    </row>
    <row r="21" spans="1:21" ht="5.25" customHeight="1" thickTop="1" x14ac:dyDescent="0.25">
      <c r="A21" s="99"/>
      <c r="B21" s="98"/>
      <c r="C21" s="98"/>
      <c r="D21" s="98"/>
      <c r="E21" s="98"/>
      <c r="F21" s="445"/>
      <c r="G21" s="445"/>
      <c r="H21" s="445"/>
      <c r="I21" s="91"/>
      <c r="J21" s="91"/>
      <c r="K21" s="98"/>
      <c r="L21" s="445"/>
      <c r="M21" s="445"/>
      <c r="N21" s="445"/>
      <c r="O21" s="91"/>
      <c r="P21" s="91"/>
      <c r="Q21" s="91"/>
      <c r="R21" s="91"/>
      <c r="S21" s="91"/>
      <c r="T21" s="91"/>
      <c r="U21" s="91"/>
    </row>
    <row r="22" spans="1:21" ht="17.25" customHeight="1" x14ac:dyDescent="0.25">
      <c r="A22" s="452" t="s">
        <v>181</v>
      </c>
      <c r="B22" s="452"/>
      <c r="C22" s="452"/>
      <c r="D22" s="452"/>
      <c r="E22" s="250"/>
      <c r="F22" s="247"/>
      <c r="G22" s="247"/>
      <c r="H22" s="247"/>
      <c r="I22" s="91"/>
      <c r="J22" s="91"/>
      <c r="K22" s="250"/>
      <c r="L22" s="247"/>
      <c r="M22" s="247"/>
      <c r="N22" s="247"/>
      <c r="O22" s="91"/>
      <c r="P22" s="91"/>
      <c r="Q22" s="91"/>
      <c r="R22" s="91"/>
      <c r="S22" s="91"/>
      <c r="T22" s="91"/>
      <c r="U22" s="91"/>
    </row>
    <row r="23" spans="1:21" s="93" customFormat="1" ht="16.5" customHeight="1" x14ac:dyDescent="0.2">
      <c r="A23" s="448" t="s">
        <v>83</v>
      </c>
      <c r="B23" s="448"/>
      <c r="C23" s="448"/>
      <c r="D23" s="448"/>
      <c r="E23" s="448"/>
      <c r="F23" s="448"/>
      <c r="G23" s="448"/>
      <c r="H23" s="448"/>
      <c r="I23" s="448"/>
      <c r="J23" s="448"/>
      <c r="K23" s="448"/>
      <c r="L23" s="448"/>
      <c r="M23" s="448"/>
      <c r="N23" s="448"/>
      <c r="O23" s="448"/>
      <c r="P23" s="448"/>
      <c r="Q23" s="448"/>
      <c r="R23" s="448"/>
      <c r="S23" s="448"/>
      <c r="T23" s="448"/>
      <c r="U23" s="448"/>
    </row>
    <row r="24" spans="1:21" s="93" customFormat="1" ht="15.75" customHeight="1" x14ac:dyDescent="0.2">
      <c r="A24" s="447" t="s">
        <v>29</v>
      </c>
      <c r="B24" s="447"/>
      <c r="C24" s="447"/>
      <c r="D24" s="159"/>
      <c r="E24" s="154"/>
      <c r="F24" s="154"/>
      <c r="G24" s="154"/>
      <c r="H24" s="154"/>
      <c r="I24" s="451">
        <v>22</v>
      </c>
      <c r="J24" s="451"/>
      <c r="K24" s="154"/>
      <c r="L24" s="159"/>
      <c r="M24" s="154"/>
      <c r="N24" s="154"/>
      <c r="O24" s="154"/>
      <c r="P24" s="154"/>
      <c r="Q24" s="118"/>
      <c r="R24" s="118"/>
      <c r="S24" s="116"/>
      <c r="T24" s="116"/>
      <c r="U24" s="116"/>
    </row>
  </sheetData>
  <mergeCells count="17">
    <mergeCell ref="A1:P1"/>
    <mergeCell ref="A2:O2"/>
    <mergeCell ref="A3:A4"/>
    <mergeCell ref="B3:B4"/>
    <mergeCell ref="C3:D3"/>
    <mergeCell ref="K3:K4"/>
    <mergeCell ref="L3:P3"/>
    <mergeCell ref="E3:E4"/>
    <mergeCell ref="F3:J3"/>
    <mergeCell ref="F21:H21"/>
    <mergeCell ref="S3:X3"/>
    <mergeCell ref="A24:C24"/>
    <mergeCell ref="L21:N21"/>
    <mergeCell ref="A23:U23"/>
    <mergeCell ref="R3:R4"/>
    <mergeCell ref="I24:J24"/>
    <mergeCell ref="A22:D22"/>
  </mergeCells>
  <printOptions horizontalCentered="1"/>
  <pageMargins left="0.70866141732283472" right="0.70866141732283472" top="0.74803149606299213" bottom="0.74803149606299213" header="0.31496062992125984" footer="0.31496062992125984"/>
  <pageSetup paperSize="9" scale="9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CFF"/>
  </sheetPr>
  <dimension ref="A1:W24"/>
  <sheetViews>
    <sheetView rightToLeft="1" view="pageBreakPreview" zoomScaleSheetLayoutView="100" workbookViewId="0">
      <selection activeCell="S10" sqref="S10"/>
    </sheetView>
  </sheetViews>
  <sheetFormatPr defaultRowHeight="14.25" x14ac:dyDescent="0.2"/>
  <cols>
    <col min="1" max="1" width="12.28515625" style="53" customWidth="1"/>
    <col min="2" max="2" width="11" style="61" customWidth="1"/>
    <col min="3" max="5" width="8.7109375" style="53" customWidth="1"/>
    <col min="6" max="6" width="7.7109375" style="53" customWidth="1"/>
    <col min="7" max="7" width="8.7109375" style="53" customWidth="1"/>
    <col min="8" max="8" width="9.7109375" style="53" customWidth="1"/>
    <col min="9" max="9" width="0.85546875" style="53" customWidth="1"/>
    <col min="10" max="11" width="7.7109375" style="53" customWidth="1"/>
    <col min="12" max="12" width="7.140625" style="53" customWidth="1"/>
    <col min="13" max="13" width="6.5703125" style="53" customWidth="1"/>
    <col min="14" max="14" width="7.7109375" style="53" customWidth="1"/>
    <col min="15" max="15" width="8.7109375" style="53" customWidth="1"/>
    <col min="16" max="16" width="11.7109375" style="53" customWidth="1"/>
    <col min="17" max="16384" width="9.140625" style="53"/>
  </cols>
  <sheetData>
    <row r="1" spans="1:19" ht="17.25" customHeight="1" x14ac:dyDescent="0.2">
      <c r="A1" s="424" t="s">
        <v>185</v>
      </c>
      <c r="B1" s="425"/>
      <c r="C1" s="425"/>
      <c r="D1" s="425"/>
      <c r="E1" s="425"/>
      <c r="F1" s="425"/>
      <c r="G1" s="425"/>
      <c r="H1" s="425"/>
      <c r="I1" s="425"/>
      <c r="J1" s="425"/>
      <c r="K1" s="425"/>
      <c r="L1" s="425"/>
      <c r="M1" s="425"/>
      <c r="N1" s="425"/>
      <c r="O1" s="425"/>
      <c r="P1" s="425"/>
    </row>
    <row r="2" spans="1:19" ht="15" customHeight="1" thickBot="1" x14ac:dyDescent="0.25">
      <c r="A2" s="468" t="s">
        <v>151</v>
      </c>
      <c r="B2" s="426"/>
      <c r="C2" s="426"/>
      <c r="D2" s="426"/>
      <c r="E2" s="426"/>
      <c r="F2" s="426"/>
      <c r="G2" s="426"/>
      <c r="H2" s="426"/>
      <c r="I2" s="426"/>
      <c r="J2" s="426"/>
      <c r="K2" s="426"/>
      <c r="L2" s="141"/>
      <c r="M2" s="116"/>
      <c r="N2" s="116"/>
      <c r="O2" s="116"/>
      <c r="P2" s="116"/>
    </row>
    <row r="3" spans="1:19" ht="33" customHeight="1" thickTop="1" x14ac:dyDescent="0.2">
      <c r="A3" s="427" t="s">
        <v>39</v>
      </c>
      <c r="B3" s="469" t="s">
        <v>99</v>
      </c>
      <c r="C3" s="467" t="s">
        <v>126</v>
      </c>
      <c r="D3" s="467"/>
      <c r="E3" s="467"/>
      <c r="F3" s="467"/>
      <c r="G3" s="467"/>
      <c r="H3" s="467"/>
      <c r="I3" s="430"/>
      <c r="J3" s="467" t="s">
        <v>91</v>
      </c>
      <c r="K3" s="467"/>
      <c r="L3" s="467"/>
      <c r="M3" s="467"/>
      <c r="N3" s="467"/>
      <c r="O3" s="467"/>
      <c r="P3" s="465" t="s">
        <v>127</v>
      </c>
    </row>
    <row r="4" spans="1:19" ht="21" customHeight="1" x14ac:dyDescent="0.2">
      <c r="A4" s="428"/>
      <c r="B4" s="470"/>
      <c r="C4" s="147" t="s">
        <v>87</v>
      </c>
      <c r="D4" s="147" t="s">
        <v>88</v>
      </c>
      <c r="E4" s="147" t="s">
        <v>89</v>
      </c>
      <c r="F4" s="147" t="s">
        <v>90</v>
      </c>
      <c r="G4" s="147" t="s">
        <v>124</v>
      </c>
      <c r="H4" s="147" t="s">
        <v>0</v>
      </c>
      <c r="I4" s="435"/>
      <c r="J4" s="147" t="s">
        <v>87</v>
      </c>
      <c r="K4" s="147" t="s">
        <v>88</v>
      </c>
      <c r="L4" s="147" t="s">
        <v>89</v>
      </c>
      <c r="M4" s="147" t="s">
        <v>90</v>
      </c>
      <c r="N4" s="147" t="s">
        <v>124</v>
      </c>
      <c r="O4" s="146" t="s">
        <v>128</v>
      </c>
      <c r="P4" s="466"/>
    </row>
    <row r="5" spans="1:19" s="325" customFormat="1" ht="22.5" customHeight="1" x14ac:dyDescent="0.2">
      <c r="A5" s="278" t="s">
        <v>54</v>
      </c>
      <c r="B5" s="303">
        <f>'9-1'!B5</f>
        <v>1</v>
      </c>
      <c r="C5" s="363">
        <v>19200</v>
      </c>
      <c r="D5" s="303">
        <v>0</v>
      </c>
      <c r="E5" s="363">
        <v>1920</v>
      </c>
      <c r="F5" s="303">
        <v>0</v>
      </c>
      <c r="G5" s="303">
        <v>0</v>
      </c>
      <c r="H5" s="363">
        <f t="shared" ref="H5:H19" si="0">SUM(C5:G5)</f>
        <v>21120</v>
      </c>
      <c r="I5" s="303"/>
      <c r="J5" s="307">
        <f>C5/H5*100</f>
        <v>90.909090909090907</v>
      </c>
      <c r="K5" s="307">
        <v>0</v>
      </c>
      <c r="L5" s="307">
        <f>E5/H5*100</f>
        <v>9.0909090909090917</v>
      </c>
      <c r="M5" s="307">
        <v>0</v>
      </c>
      <c r="N5" s="307">
        <v>0</v>
      </c>
      <c r="O5" s="307">
        <f t="shared" ref="O5:O20" si="1">SUM(J5:N5)</f>
        <v>100</v>
      </c>
      <c r="P5" s="307">
        <f>H5/$H$20*100</f>
        <v>2.8742554086219498</v>
      </c>
      <c r="Q5" s="324">
        <f>SUM(J5:O5)</f>
        <v>200</v>
      </c>
    </row>
    <row r="6" spans="1:19" s="325" customFormat="1" ht="22.5" customHeight="1" x14ac:dyDescent="0.2">
      <c r="A6" s="285" t="s">
        <v>55</v>
      </c>
      <c r="B6" s="314">
        <f>'9-1'!B6</f>
        <v>5</v>
      </c>
      <c r="C6" s="326">
        <v>65635</v>
      </c>
      <c r="D6" s="326">
        <v>6095</v>
      </c>
      <c r="E6" s="326">
        <v>18166</v>
      </c>
      <c r="F6" s="326">
        <v>320</v>
      </c>
      <c r="G6" s="326">
        <v>60</v>
      </c>
      <c r="H6" s="326">
        <f t="shared" si="0"/>
        <v>90276</v>
      </c>
      <c r="I6" s="312"/>
      <c r="J6" s="327">
        <f t="shared" ref="J6" si="2">C6/$H$6*100</f>
        <v>72.704816340998718</v>
      </c>
      <c r="K6" s="327">
        <f t="shared" ref="K6" si="3">D6/$H$6*100</f>
        <v>6.7515175683459621</v>
      </c>
      <c r="L6" s="327">
        <f t="shared" ref="L6" si="4">E6/$H$6*100</f>
        <v>20.122734724622269</v>
      </c>
      <c r="M6" s="327">
        <f t="shared" ref="M6:N6" si="5">F6/$H$6*100</f>
        <v>0.35446851876467722</v>
      </c>
      <c r="N6" s="327">
        <f t="shared" si="5"/>
        <v>6.6462847268376979E-2</v>
      </c>
      <c r="O6" s="327">
        <f t="shared" si="1"/>
        <v>100.00000000000001</v>
      </c>
      <c r="P6" s="327">
        <f>H6/$H$20*100</f>
        <v>12.285808772194844</v>
      </c>
      <c r="Q6" s="328"/>
      <c r="S6" s="303"/>
    </row>
    <row r="7" spans="1:19" s="325" customFormat="1" ht="22.5" customHeight="1" x14ac:dyDescent="0.2">
      <c r="A7" s="285" t="s">
        <v>56</v>
      </c>
      <c r="B7" s="191">
        <f>'9-1'!B7</f>
        <v>2</v>
      </c>
      <c r="C7" s="326">
        <v>1902</v>
      </c>
      <c r="D7" s="326">
        <v>3180</v>
      </c>
      <c r="E7" s="326">
        <v>1014</v>
      </c>
      <c r="F7" s="326">
        <v>0</v>
      </c>
      <c r="G7" s="326">
        <v>0</v>
      </c>
      <c r="H7" s="326">
        <f t="shared" si="0"/>
        <v>6096</v>
      </c>
      <c r="I7" s="312"/>
      <c r="J7" s="192">
        <f>C7/$H$7*100</f>
        <v>31.200787401574804</v>
      </c>
      <c r="K7" s="192">
        <f t="shared" ref="K7:N7" si="6">D7/$H$7*100</f>
        <v>52.165354330708659</v>
      </c>
      <c r="L7" s="192">
        <f t="shared" si="6"/>
        <v>16.633858267716537</v>
      </c>
      <c r="M7" s="192">
        <f t="shared" si="6"/>
        <v>0</v>
      </c>
      <c r="N7" s="192">
        <f t="shared" si="6"/>
        <v>0</v>
      </c>
      <c r="O7" s="327">
        <f t="shared" si="1"/>
        <v>100</v>
      </c>
      <c r="P7" s="327">
        <f t="shared" ref="P7:P19" si="7">H7/$H$20*100</f>
        <v>0.82961462930679009</v>
      </c>
    </row>
    <row r="8" spans="1:19" s="325" customFormat="1" ht="22.5" customHeight="1" x14ac:dyDescent="0.2">
      <c r="A8" s="285" t="s">
        <v>57</v>
      </c>
      <c r="B8" s="191">
        <f>'9-1'!B8</f>
        <v>5</v>
      </c>
      <c r="C8" s="326">
        <v>7280</v>
      </c>
      <c r="D8" s="326">
        <v>1847</v>
      </c>
      <c r="E8" s="326">
        <v>1342</v>
      </c>
      <c r="F8" s="326">
        <v>0</v>
      </c>
      <c r="G8" s="326">
        <v>0</v>
      </c>
      <c r="H8" s="326">
        <f t="shared" si="0"/>
        <v>10469</v>
      </c>
      <c r="I8" s="312"/>
      <c r="J8" s="192">
        <f>C8/$H$8*100</f>
        <v>69.538637883274433</v>
      </c>
      <c r="K8" s="192">
        <f t="shared" ref="K8:N8" si="8">D8/$H$8*100</f>
        <v>17.642563759671411</v>
      </c>
      <c r="L8" s="192">
        <f t="shared" si="8"/>
        <v>12.81879835705416</v>
      </c>
      <c r="M8" s="192">
        <f t="shared" si="8"/>
        <v>0</v>
      </c>
      <c r="N8" s="192">
        <f t="shared" si="8"/>
        <v>0</v>
      </c>
      <c r="O8" s="327">
        <f t="shared" si="1"/>
        <v>100</v>
      </c>
      <c r="P8" s="327">
        <f t="shared" si="7"/>
        <v>1.424743365192386</v>
      </c>
    </row>
    <row r="9" spans="1:19" s="325" customFormat="1" ht="22.5" customHeight="1" x14ac:dyDescent="0.2">
      <c r="A9" s="285" t="s">
        <v>58</v>
      </c>
      <c r="B9" s="191">
        <f>'9-1'!B9</f>
        <v>3</v>
      </c>
      <c r="C9" s="326">
        <v>150900</v>
      </c>
      <c r="D9" s="326">
        <v>13000</v>
      </c>
      <c r="E9" s="326">
        <v>7600</v>
      </c>
      <c r="F9" s="326">
        <v>700</v>
      </c>
      <c r="G9" s="326">
        <v>0</v>
      </c>
      <c r="H9" s="326">
        <f t="shared" si="0"/>
        <v>172200</v>
      </c>
      <c r="I9" s="312"/>
      <c r="J9" s="192">
        <f>C9/$H$9*100</f>
        <v>87.63066202090593</v>
      </c>
      <c r="K9" s="192">
        <f t="shared" ref="K9:N9" si="9">D9/$H$9*100</f>
        <v>7.5493612078977934</v>
      </c>
      <c r="L9" s="192">
        <f t="shared" si="9"/>
        <v>4.4134727061556331</v>
      </c>
      <c r="M9" s="192">
        <f t="shared" si="9"/>
        <v>0.40650406504065045</v>
      </c>
      <c r="N9" s="192">
        <f t="shared" si="9"/>
        <v>0</v>
      </c>
      <c r="O9" s="327">
        <f t="shared" si="1"/>
        <v>100</v>
      </c>
      <c r="P9" s="327">
        <f t="shared" si="7"/>
        <v>23.434980178252829</v>
      </c>
    </row>
    <row r="10" spans="1:19" s="325" customFormat="1" ht="22.5" customHeight="1" x14ac:dyDescent="0.2">
      <c r="A10" s="285" t="s">
        <v>59</v>
      </c>
      <c r="B10" s="191">
        <f>'9-1'!B10</f>
        <v>7</v>
      </c>
      <c r="C10" s="326">
        <v>33935</v>
      </c>
      <c r="D10" s="326">
        <v>7009</v>
      </c>
      <c r="E10" s="326">
        <v>20962</v>
      </c>
      <c r="F10" s="326">
        <v>1347</v>
      </c>
      <c r="G10" s="326">
        <v>15</v>
      </c>
      <c r="H10" s="326">
        <f t="shared" si="0"/>
        <v>63268</v>
      </c>
      <c r="I10" s="312"/>
      <c r="J10" s="192">
        <f>C10/$H$10*100</f>
        <v>53.636909654169564</v>
      </c>
      <c r="K10" s="192">
        <f t="shared" ref="K10:N10" si="10">D10/$H$10*100</f>
        <v>11.07827021559082</v>
      </c>
      <c r="L10" s="192">
        <f t="shared" si="10"/>
        <v>33.132073085920211</v>
      </c>
      <c r="M10" s="192">
        <f t="shared" si="10"/>
        <v>2.1290383764304233</v>
      </c>
      <c r="N10" s="192">
        <f t="shared" si="10"/>
        <v>2.3708667888980212E-2</v>
      </c>
      <c r="O10" s="327">
        <f t="shared" si="1"/>
        <v>100.00000000000001</v>
      </c>
      <c r="P10" s="327">
        <f t="shared" si="7"/>
        <v>8.6102457951085931</v>
      </c>
    </row>
    <row r="11" spans="1:19" s="325" customFormat="1" ht="22.5" customHeight="1" x14ac:dyDescent="0.2">
      <c r="A11" s="285" t="s">
        <v>60</v>
      </c>
      <c r="B11" s="191">
        <f>'9-1'!B11</f>
        <v>1</v>
      </c>
      <c r="C11" s="326">
        <v>35842</v>
      </c>
      <c r="D11" s="326">
        <v>9255</v>
      </c>
      <c r="E11" s="326">
        <v>5524</v>
      </c>
      <c r="F11" s="326">
        <v>2582</v>
      </c>
      <c r="G11" s="303">
        <v>70</v>
      </c>
      <c r="H11" s="326">
        <f t="shared" si="0"/>
        <v>53273</v>
      </c>
      <c r="I11" s="312"/>
      <c r="J11" s="192">
        <f>C11/53273*100</f>
        <v>67.279860342011901</v>
      </c>
      <c r="K11" s="192">
        <f t="shared" ref="K11:N11" si="11">D11/53273*100</f>
        <v>17.372777955061665</v>
      </c>
      <c r="L11" s="192">
        <f t="shared" si="11"/>
        <v>10.369230191654308</v>
      </c>
      <c r="M11" s="192">
        <f t="shared" si="11"/>
        <v>4.8467328665552909</v>
      </c>
      <c r="N11" s="192">
        <f t="shared" si="11"/>
        <v>0.13139864471683593</v>
      </c>
      <c r="O11" s="192">
        <f t="shared" si="1"/>
        <v>100</v>
      </c>
      <c r="P11" s="192">
        <f t="shared" si="7"/>
        <v>7.2500098666438024</v>
      </c>
    </row>
    <row r="12" spans="1:19" s="325" customFormat="1" ht="22.5" customHeight="1" x14ac:dyDescent="0.2">
      <c r="A12" s="285" t="s">
        <v>61</v>
      </c>
      <c r="B12" s="191">
        <f>'9-1'!B12</f>
        <v>3</v>
      </c>
      <c r="C12" s="326">
        <v>10809</v>
      </c>
      <c r="D12" s="326">
        <v>2524</v>
      </c>
      <c r="E12" s="326">
        <v>11851</v>
      </c>
      <c r="F12" s="326">
        <v>0</v>
      </c>
      <c r="G12" s="326">
        <v>0</v>
      </c>
      <c r="H12" s="326">
        <f t="shared" si="0"/>
        <v>25184</v>
      </c>
      <c r="I12" s="312"/>
      <c r="J12" s="192">
        <f>C12/$H$12*100</f>
        <v>42.920108005082589</v>
      </c>
      <c r="K12" s="192">
        <f t="shared" ref="K12:N12" si="12">D12/$H$12*100</f>
        <v>10.022236340533672</v>
      </c>
      <c r="L12" s="192">
        <f t="shared" si="12"/>
        <v>47.057655654383737</v>
      </c>
      <c r="M12" s="192">
        <f t="shared" si="12"/>
        <v>0</v>
      </c>
      <c r="N12" s="192">
        <f t="shared" si="12"/>
        <v>0</v>
      </c>
      <c r="O12" s="327">
        <f t="shared" si="1"/>
        <v>100</v>
      </c>
      <c r="P12" s="327">
        <f t="shared" si="7"/>
        <v>3.4273318281598097</v>
      </c>
    </row>
    <row r="13" spans="1:19" s="325" customFormat="1" ht="22.5" customHeight="1" x14ac:dyDescent="0.2">
      <c r="A13" s="285" t="s">
        <v>62</v>
      </c>
      <c r="B13" s="191">
        <f>'9-1'!B13</f>
        <v>1</v>
      </c>
      <c r="C13" s="326">
        <v>7200</v>
      </c>
      <c r="D13" s="326">
        <v>3600</v>
      </c>
      <c r="E13" s="326">
        <v>1080</v>
      </c>
      <c r="F13" s="326">
        <v>0</v>
      </c>
      <c r="G13" s="326">
        <v>0</v>
      </c>
      <c r="H13" s="326">
        <f t="shared" si="0"/>
        <v>11880</v>
      </c>
      <c r="I13" s="312"/>
      <c r="J13" s="192">
        <f>C13/$H$13*100</f>
        <v>60.606060606060609</v>
      </c>
      <c r="K13" s="192">
        <f t="shared" ref="K13:N13" si="13">D13/$H$13*100</f>
        <v>30.303030303030305</v>
      </c>
      <c r="L13" s="192">
        <f t="shared" si="13"/>
        <v>9.0909090909090917</v>
      </c>
      <c r="M13" s="192">
        <f t="shared" si="13"/>
        <v>0</v>
      </c>
      <c r="N13" s="192">
        <f t="shared" si="13"/>
        <v>0</v>
      </c>
      <c r="O13" s="327">
        <f t="shared" si="1"/>
        <v>100</v>
      </c>
      <c r="P13" s="327">
        <f t="shared" si="7"/>
        <v>1.6167686673498465</v>
      </c>
    </row>
    <row r="14" spans="1:19" s="325" customFormat="1" ht="22.5" customHeight="1" x14ac:dyDescent="0.2">
      <c r="A14" s="285" t="s">
        <v>63</v>
      </c>
      <c r="B14" s="191">
        <f>'9-1'!B14</f>
        <v>2</v>
      </c>
      <c r="C14" s="326">
        <v>77622</v>
      </c>
      <c r="D14" s="326">
        <v>16990</v>
      </c>
      <c r="E14" s="326">
        <v>22788</v>
      </c>
      <c r="F14" s="326">
        <v>16230</v>
      </c>
      <c r="G14" s="326">
        <v>3591</v>
      </c>
      <c r="H14" s="326">
        <f t="shared" si="0"/>
        <v>137221</v>
      </c>
      <c r="I14" s="312"/>
      <c r="J14" s="192">
        <f>C14/$H$14*100</f>
        <v>56.567143513019147</v>
      </c>
      <c r="K14" s="192">
        <f>D14/H14*100</f>
        <v>12.381486798667844</v>
      </c>
      <c r="L14" s="192">
        <f t="shared" ref="L14:N14" si="14">E14/$H$14*100</f>
        <v>16.606787590820645</v>
      </c>
      <c r="M14" s="192">
        <f t="shared" si="14"/>
        <v>11.827635711735084</v>
      </c>
      <c r="N14" s="192">
        <f t="shared" si="14"/>
        <v>2.6169463857572817</v>
      </c>
      <c r="O14" s="327">
        <f t="shared" si="1"/>
        <v>100.00000000000001</v>
      </c>
      <c r="P14" s="327">
        <f t="shared" si="7"/>
        <v>18.674630749361391</v>
      </c>
    </row>
    <row r="15" spans="1:19" s="325" customFormat="1" ht="22.5" customHeight="1" x14ac:dyDescent="0.2">
      <c r="A15" s="285" t="s">
        <v>64</v>
      </c>
      <c r="B15" s="191">
        <f>'9-1'!B15</f>
        <v>5</v>
      </c>
      <c r="C15" s="326">
        <v>11960</v>
      </c>
      <c r="D15" s="326">
        <v>2370</v>
      </c>
      <c r="E15" s="326">
        <v>14390</v>
      </c>
      <c r="F15" s="326">
        <v>2040</v>
      </c>
      <c r="G15" s="326">
        <v>3680</v>
      </c>
      <c r="H15" s="326">
        <f t="shared" si="0"/>
        <v>34440</v>
      </c>
      <c r="I15" s="312"/>
      <c r="J15" s="192">
        <f>C15/$H$15*100</f>
        <v>34.727061556329843</v>
      </c>
      <c r="K15" s="192">
        <f t="shared" ref="K15:L15" si="15">D15/$H$15*100</f>
        <v>6.8815331010452967</v>
      </c>
      <c r="L15" s="192">
        <f t="shared" si="15"/>
        <v>41.782810685249707</v>
      </c>
      <c r="M15" s="192">
        <f t="shared" ref="M15" si="16">F15/$H$15*100</f>
        <v>5.9233449477351918</v>
      </c>
      <c r="N15" s="192">
        <f t="shared" ref="N15" si="17">G15/$H$15*100</f>
        <v>10.685249709639953</v>
      </c>
      <c r="O15" s="327">
        <f t="shared" si="1"/>
        <v>99.999999999999986</v>
      </c>
      <c r="P15" s="327">
        <f t="shared" si="7"/>
        <v>4.6869960356505658</v>
      </c>
    </row>
    <row r="16" spans="1:19" s="325" customFormat="1" ht="22.5" customHeight="1" x14ac:dyDescent="0.2">
      <c r="A16" s="285" t="s">
        <v>65</v>
      </c>
      <c r="B16" s="191">
        <f>'9-1'!B16</f>
        <v>3</v>
      </c>
      <c r="C16" s="326">
        <v>9575</v>
      </c>
      <c r="D16" s="326">
        <v>16421</v>
      </c>
      <c r="E16" s="326">
        <v>10027</v>
      </c>
      <c r="F16" s="326">
        <v>1174</v>
      </c>
      <c r="G16" s="326">
        <v>528</v>
      </c>
      <c r="H16" s="326">
        <f t="shared" si="0"/>
        <v>37725</v>
      </c>
      <c r="I16" s="312"/>
      <c r="J16" s="192">
        <f>C16/$H$16*100</f>
        <v>25.381047051027174</v>
      </c>
      <c r="K16" s="192">
        <f t="shared" ref="K16:N16" si="18">D16/$H$16*100</f>
        <v>43.528164347249835</v>
      </c>
      <c r="L16" s="192">
        <f t="shared" si="18"/>
        <v>26.579191517561302</v>
      </c>
      <c r="M16" s="192">
        <f t="shared" si="18"/>
        <v>3.1119946984758116</v>
      </c>
      <c r="N16" s="192">
        <f t="shared" si="18"/>
        <v>1.3996023856858848</v>
      </c>
      <c r="O16" s="327">
        <f t="shared" si="1"/>
        <v>100</v>
      </c>
      <c r="P16" s="327">
        <f t="shared" si="7"/>
        <v>5.134057068667758</v>
      </c>
    </row>
    <row r="17" spans="1:23" s="325" customFormat="1" ht="22.5" customHeight="1" x14ac:dyDescent="0.2">
      <c r="A17" s="285" t="s">
        <v>66</v>
      </c>
      <c r="B17" s="191">
        <f>'9-1'!B17</f>
        <v>3</v>
      </c>
      <c r="C17" s="326">
        <v>2950</v>
      </c>
      <c r="D17" s="326">
        <v>1875</v>
      </c>
      <c r="E17" s="326">
        <v>6700</v>
      </c>
      <c r="F17" s="326">
        <v>1900</v>
      </c>
      <c r="G17" s="326">
        <v>90</v>
      </c>
      <c r="H17" s="326">
        <f t="shared" si="0"/>
        <v>13515</v>
      </c>
      <c r="I17" s="312"/>
      <c r="J17" s="192">
        <f>C17/$H$17*100</f>
        <v>21.827598964113946</v>
      </c>
      <c r="K17" s="192">
        <f t="shared" ref="K17:N17" si="19">D17/$H$17*100</f>
        <v>13.873473917869033</v>
      </c>
      <c r="L17" s="192">
        <f t="shared" si="19"/>
        <v>49.574546799852016</v>
      </c>
      <c r="M17" s="192">
        <f t="shared" si="19"/>
        <v>14.058453570107288</v>
      </c>
      <c r="N17" s="192">
        <f t="shared" si="19"/>
        <v>0.66592674805771357</v>
      </c>
      <c r="O17" s="327">
        <f t="shared" si="1"/>
        <v>100</v>
      </c>
      <c r="P17" s="327">
        <f t="shared" si="7"/>
        <v>1.8392784965684492</v>
      </c>
      <c r="R17" s="284"/>
      <c r="S17" s="329"/>
      <c r="T17" s="329"/>
      <c r="U17" s="329"/>
      <c r="V17" s="329"/>
      <c r="W17" s="329"/>
    </row>
    <row r="18" spans="1:23" s="325" customFormat="1" ht="22.5" customHeight="1" x14ac:dyDescent="0.2">
      <c r="A18" s="291" t="s">
        <v>67</v>
      </c>
      <c r="B18" s="191">
        <f>'9-1'!B18</f>
        <v>6</v>
      </c>
      <c r="C18" s="326">
        <v>17215</v>
      </c>
      <c r="D18" s="326">
        <v>0</v>
      </c>
      <c r="E18" s="326">
        <v>17188</v>
      </c>
      <c r="F18" s="326">
        <v>939</v>
      </c>
      <c r="G18" s="326">
        <v>0</v>
      </c>
      <c r="H18" s="326">
        <f t="shared" si="0"/>
        <v>35342</v>
      </c>
      <c r="I18" s="317"/>
      <c r="J18" s="192">
        <f>C18/$H$18*100</f>
        <v>48.709750438571668</v>
      </c>
      <c r="K18" s="192">
        <f t="shared" ref="K18:N18" si="20">D18/$H$18*100</f>
        <v>0</v>
      </c>
      <c r="L18" s="192">
        <f t="shared" si="20"/>
        <v>48.633354082960786</v>
      </c>
      <c r="M18" s="192">
        <f t="shared" si="20"/>
        <v>2.6568954784675456</v>
      </c>
      <c r="N18" s="192">
        <f t="shared" si="20"/>
        <v>0</v>
      </c>
      <c r="O18" s="327">
        <f t="shared" si="1"/>
        <v>100</v>
      </c>
      <c r="P18" s="327">
        <f t="shared" si="7"/>
        <v>4.8097506937271284</v>
      </c>
    </row>
    <row r="19" spans="1:23" s="325" customFormat="1" ht="22.5" customHeight="1" x14ac:dyDescent="0.2">
      <c r="A19" s="330" t="s">
        <v>68</v>
      </c>
      <c r="B19" s="191">
        <f>'9-1'!B19</f>
        <v>2</v>
      </c>
      <c r="C19" s="326">
        <v>8745</v>
      </c>
      <c r="D19" s="331">
        <v>5830</v>
      </c>
      <c r="E19" s="331">
        <v>4770</v>
      </c>
      <c r="F19" s="331">
        <v>3445</v>
      </c>
      <c r="G19" s="326">
        <v>0</v>
      </c>
      <c r="H19" s="326">
        <f t="shared" si="0"/>
        <v>22790</v>
      </c>
      <c r="I19" s="317"/>
      <c r="J19" s="192">
        <f>C19/$H$19*100</f>
        <v>38.372093023255815</v>
      </c>
      <c r="K19" s="192">
        <f t="shared" ref="K19:N19" si="21">D19/$H$19*100</f>
        <v>25.581395348837212</v>
      </c>
      <c r="L19" s="192">
        <f t="shared" si="21"/>
        <v>20.930232558139537</v>
      </c>
      <c r="M19" s="192">
        <f t="shared" si="21"/>
        <v>15.11627906976744</v>
      </c>
      <c r="N19" s="192">
        <f t="shared" si="21"/>
        <v>0</v>
      </c>
      <c r="O19" s="327">
        <f t="shared" si="1"/>
        <v>100</v>
      </c>
      <c r="P19" s="327">
        <f t="shared" si="7"/>
        <v>3.1015284451938556</v>
      </c>
    </row>
    <row r="20" spans="1:23" ht="22.5" customHeight="1" thickBot="1" x14ac:dyDescent="0.25">
      <c r="A20" s="129" t="s">
        <v>101</v>
      </c>
      <c r="B20" s="152">
        <f t="shared" ref="B20:G20" si="22">SUM(B5:B19)</f>
        <v>49</v>
      </c>
      <c r="C20" s="152">
        <f t="shared" si="22"/>
        <v>460770</v>
      </c>
      <c r="D20" s="152">
        <f t="shared" si="22"/>
        <v>89996</v>
      </c>
      <c r="E20" s="152">
        <f t="shared" si="22"/>
        <v>145322</v>
      </c>
      <c r="F20" s="152">
        <f t="shared" si="22"/>
        <v>30677</v>
      </c>
      <c r="G20" s="152">
        <f t="shared" si="22"/>
        <v>8034</v>
      </c>
      <c r="H20" s="152">
        <f>SUM(C20:G20)</f>
        <v>734799</v>
      </c>
      <c r="I20" s="130"/>
      <c r="J20" s="153">
        <f>C20/$H$20*100</f>
        <v>62.7069443480462</v>
      </c>
      <c r="K20" s="153">
        <f>D20/$H$20*100</f>
        <v>12.247703113368418</v>
      </c>
      <c r="L20" s="153">
        <f t="shared" ref="L20:N20" si="23">E20/$H$20*100</f>
        <v>19.777109114193134</v>
      </c>
      <c r="M20" s="153">
        <f t="shared" si="23"/>
        <v>4.1748831993511146</v>
      </c>
      <c r="N20" s="153">
        <f t="shared" si="23"/>
        <v>1.0933602250411336</v>
      </c>
      <c r="O20" s="145">
        <f t="shared" si="1"/>
        <v>100.00000000000001</v>
      </c>
      <c r="P20" s="132">
        <f>SUM(P5:P19)</f>
        <v>99.999999999999986</v>
      </c>
    </row>
    <row r="21" spans="1:23" ht="18.75" customHeight="1" thickTop="1" x14ac:dyDescent="0.25">
      <c r="A21" s="464" t="s">
        <v>181</v>
      </c>
      <c r="B21" s="416"/>
      <c r="C21" s="416"/>
      <c r="D21" s="416"/>
      <c r="E21" s="416"/>
      <c r="F21" s="416"/>
      <c r="G21" s="416"/>
      <c r="H21" s="416"/>
      <c r="I21" s="416"/>
      <c r="J21" s="83"/>
      <c r="K21" s="83"/>
      <c r="L21" s="83"/>
      <c r="M21" s="83"/>
      <c r="N21" s="83"/>
    </row>
    <row r="22" spans="1:23" ht="14.25" customHeight="1" x14ac:dyDescent="0.2">
      <c r="A22" s="420" t="s">
        <v>83</v>
      </c>
      <c r="B22" s="420"/>
      <c r="C22" s="420"/>
      <c r="D22" s="420"/>
      <c r="E22" s="420"/>
      <c r="F22" s="420"/>
      <c r="G22" s="420"/>
      <c r="H22" s="420"/>
      <c r="I22" s="420"/>
      <c r="J22" s="420"/>
      <c r="K22" s="420"/>
      <c r="L22" s="420"/>
      <c r="M22" s="420"/>
      <c r="N22" s="420"/>
    </row>
    <row r="23" spans="1:23" s="110" customFormat="1" ht="6.75" customHeight="1" x14ac:dyDescent="0.2">
      <c r="A23" s="117"/>
      <c r="B23" s="117"/>
      <c r="C23" s="117"/>
      <c r="D23" s="117"/>
      <c r="E23" s="117"/>
      <c r="F23" s="117"/>
      <c r="G23" s="117"/>
      <c r="H23" s="117"/>
      <c r="I23" s="117"/>
      <c r="J23" s="117"/>
      <c r="K23" s="117"/>
      <c r="L23" s="117"/>
      <c r="M23" s="117"/>
      <c r="N23" s="117"/>
    </row>
    <row r="24" spans="1:23" ht="15.75" customHeight="1" x14ac:dyDescent="0.25">
      <c r="A24" s="417" t="s">
        <v>29</v>
      </c>
      <c r="B24" s="417"/>
      <c r="C24" s="417"/>
      <c r="D24" s="417"/>
      <c r="E24" s="417"/>
      <c r="F24" s="417"/>
      <c r="G24" s="417"/>
      <c r="H24" s="417"/>
      <c r="I24" s="417"/>
      <c r="J24" s="254">
        <v>23</v>
      </c>
      <c r="K24" s="121"/>
      <c r="L24" s="119"/>
      <c r="M24" s="154"/>
      <c r="N24" s="154"/>
      <c r="O24" s="60"/>
      <c r="P24" s="60"/>
    </row>
  </sheetData>
  <mergeCells count="11">
    <mergeCell ref="A1:P1"/>
    <mergeCell ref="A24:I24"/>
    <mergeCell ref="A22:N22"/>
    <mergeCell ref="A21:I21"/>
    <mergeCell ref="P3:P4"/>
    <mergeCell ref="J3:O3"/>
    <mergeCell ref="A2:K2"/>
    <mergeCell ref="A3:A4"/>
    <mergeCell ref="B3:B4"/>
    <mergeCell ref="C3:H3"/>
    <mergeCell ref="I3:I4"/>
  </mergeCells>
  <printOptions horizontalCentered="1" verticalCentered="1"/>
  <pageMargins left="0.70866141732283472" right="0.70866141732283472"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CFF"/>
  </sheetPr>
  <dimension ref="A1:AB23"/>
  <sheetViews>
    <sheetView rightToLeft="1" view="pageBreakPreview" zoomScaleSheetLayoutView="100" workbookViewId="0">
      <selection activeCell="X11" sqref="X11"/>
    </sheetView>
  </sheetViews>
  <sheetFormatPr defaultRowHeight="14.25" x14ac:dyDescent="0.2"/>
  <cols>
    <col min="1" max="1" width="12.28515625" style="53" customWidth="1"/>
    <col min="2" max="2" width="9.7109375" style="61" customWidth="1"/>
    <col min="3" max="3" width="8.42578125" style="61" customWidth="1"/>
    <col min="4" max="4" width="5.7109375" style="53" hidden="1" customWidth="1"/>
    <col min="5" max="5" width="7" style="53" hidden="1" customWidth="1"/>
    <col min="6" max="6" width="6" style="53" hidden="1" customWidth="1"/>
    <col min="7" max="7" width="0.7109375" style="53" hidden="1" customWidth="1"/>
    <col min="8" max="8" width="7.42578125" style="53" hidden="1" customWidth="1"/>
    <col min="9" max="9" width="7.7109375" style="53" hidden="1" customWidth="1"/>
    <col min="10" max="10" width="8.140625" style="53" hidden="1" customWidth="1"/>
    <col min="11" max="11" width="0.7109375" style="53" hidden="1" customWidth="1"/>
    <col min="12" max="15" width="8.42578125" style="53" customWidth="1"/>
    <col min="16" max="16" width="0.7109375" style="53" customWidth="1"/>
    <col min="17" max="20" width="8.28515625" style="53" customWidth="1"/>
    <col min="21" max="16384" width="9.140625" style="53"/>
  </cols>
  <sheetData>
    <row r="1" spans="1:21" ht="27.75" customHeight="1" x14ac:dyDescent="0.2">
      <c r="A1" s="424" t="s">
        <v>184</v>
      </c>
      <c r="B1" s="425"/>
      <c r="C1" s="425"/>
      <c r="D1" s="425"/>
      <c r="E1" s="425"/>
      <c r="F1" s="425"/>
      <c r="G1" s="425"/>
      <c r="H1" s="425"/>
      <c r="I1" s="425"/>
      <c r="J1" s="425"/>
      <c r="K1" s="425"/>
      <c r="L1" s="425"/>
      <c r="M1" s="425"/>
      <c r="N1" s="425"/>
      <c r="O1" s="425"/>
      <c r="P1" s="425"/>
      <c r="Q1" s="425"/>
      <c r="R1" s="425"/>
      <c r="S1" s="425"/>
      <c r="T1" s="425"/>
    </row>
    <row r="2" spans="1:21" ht="15" customHeight="1" thickBot="1" x14ac:dyDescent="0.25">
      <c r="A2" s="468" t="s">
        <v>152</v>
      </c>
      <c r="B2" s="426"/>
      <c r="C2" s="426"/>
      <c r="D2" s="426"/>
      <c r="E2" s="426"/>
      <c r="F2" s="426"/>
      <c r="G2" s="426"/>
      <c r="H2" s="426"/>
      <c r="I2" s="426"/>
      <c r="J2" s="141"/>
      <c r="K2" s="116"/>
      <c r="L2" s="116"/>
      <c r="M2" s="116"/>
      <c r="N2" s="116"/>
      <c r="O2" s="116"/>
      <c r="P2" s="116"/>
      <c r="Q2" s="116"/>
      <c r="R2" s="116"/>
      <c r="S2" s="116"/>
      <c r="T2" s="116"/>
    </row>
    <row r="3" spans="1:21" ht="32.25" customHeight="1" thickTop="1" x14ac:dyDescent="0.2">
      <c r="A3" s="427" t="s">
        <v>39</v>
      </c>
      <c r="B3" s="439" t="s">
        <v>99</v>
      </c>
      <c r="C3" s="439" t="s">
        <v>84</v>
      </c>
      <c r="D3" s="467" t="s">
        <v>85</v>
      </c>
      <c r="E3" s="467"/>
      <c r="F3" s="467"/>
      <c r="G3" s="430"/>
      <c r="H3" s="472" t="s">
        <v>118</v>
      </c>
      <c r="I3" s="467"/>
      <c r="J3" s="467"/>
      <c r="K3" s="430"/>
      <c r="L3" s="467" t="s">
        <v>77</v>
      </c>
      <c r="M3" s="467"/>
      <c r="N3" s="467"/>
      <c r="O3" s="467"/>
      <c r="P3" s="430"/>
      <c r="Q3" s="467" t="s">
        <v>78</v>
      </c>
      <c r="R3" s="467"/>
      <c r="S3" s="467"/>
      <c r="T3" s="467"/>
    </row>
    <row r="4" spans="1:21" ht="25.5" customHeight="1" x14ac:dyDescent="0.2">
      <c r="A4" s="428"/>
      <c r="B4" s="440"/>
      <c r="C4" s="440"/>
      <c r="D4" s="146" t="s">
        <v>116</v>
      </c>
      <c r="E4" s="147" t="s">
        <v>79</v>
      </c>
      <c r="F4" s="147" t="s">
        <v>80</v>
      </c>
      <c r="G4" s="435"/>
      <c r="H4" s="147" t="s">
        <v>137</v>
      </c>
      <c r="I4" s="147" t="s">
        <v>79</v>
      </c>
      <c r="J4" s="147" t="s">
        <v>80</v>
      </c>
      <c r="K4" s="435"/>
      <c r="L4" s="146" t="s">
        <v>116</v>
      </c>
      <c r="M4" s="147" t="s">
        <v>79</v>
      </c>
      <c r="N4" s="147" t="s">
        <v>80</v>
      </c>
      <c r="O4" s="147" t="s">
        <v>0</v>
      </c>
      <c r="P4" s="435"/>
      <c r="Q4" s="146" t="s">
        <v>116</v>
      </c>
      <c r="R4" s="147" t="s">
        <v>79</v>
      </c>
      <c r="S4" s="147" t="s">
        <v>80</v>
      </c>
      <c r="T4" s="147" t="s">
        <v>0</v>
      </c>
    </row>
    <row r="5" spans="1:21" s="262" customFormat="1" ht="22.5" customHeight="1" x14ac:dyDescent="0.2">
      <c r="A5" s="278" t="s">
        <v>54</v>
      </c>
      <c r="B5" s="303">
        <f>'10-1 '!B5</f>
        <v>1</v>
      </c>
      <c r="C5" s="303">
        <v>1</v>
      </c>
      <c r="D5" s="303">
        <v>0</v>
      </c>
      <c r="E5" s="303">
        <v>1</v>
      </c>
      <c r="F5" s="303">
        <v>0</v>
      </c>
      <c r="G5" s="332"/>
      <c r="H5" s="192">
        <f>D5/C5*100</f>
        <v>0</v>
      </c>
      <c r="I5" s="312">
        <f>E5/C5*100</f>
        <v>100</v>
      </c>
      <c r="J5" s="192">
        <f>F5/C5*100</f>
        <v>0</v>
      </c>
      <c r="K5" s="332"/>
      <c r="L5" s="303">
        <v>1</v>
      </c>
      <c r="M5" s="303">
        <v>0</v>
      </c>
      <c r="N5" s="303">
        <v>0</v>
      </c>
      <c r="O5" s="303">
        <f>SUM(L5:N5)</f>
        <v>1</v>
      </c>
      <c r="P5" s="332"/>
      <c r="Q5" s="192">
        <f>L5/O5*100</f>
        <v>100</v>
      </c>
      <c r="R5" s="192">
        <v>0</v>
      </c>
      <c r="S5" s="192">
        <v>0</v>
      </c>
      <c r="T5" s="192">
        <f>SUM(Q5:S5)</f>
        <v>100</v>
      </c>
      <c r="U5" s="265"/>
    </row>
    <row r="6" spans="1:21" s="262" customFormat="1" ht="22.5" customHeight="1" x14ac:dyDescent="0.2">
      <c r="A6" s="285" t="s">
        <v>55</v>
      </c>
      <c r="B6" s="314">
        <f>'10-1 '!B6</f>
        <v>5</v>
      </c>
      <c r="C6" s="191">
        <v>2</v>
      </c>
      <c r="D6" s="191">
        <v>1</v>
      </c>
      <c r="E6" s="314">
        <v>0</v>
      </c>
      <c r="F6" s="314">
        <v>0</v>
      </c>
      <c r="G6" s="312"/>
      <c r="H6" s="312">
        <f>D6/C6*100</f>
        <v>50</v>
      </c>
      <c r="I6" s="192">
        <f>E6/C6*100</f>
        <v>0</v>
      </c>
      <c r="J6" s="192">
        <v>0</v>
      </c>
      <c r="K6" s="312"/>
      <c r="L6" s="191">
        <v>1</v>
      </c>
      <c r="M6" s="314">
        <v>1</v>
      </c>
      <c r="N6" s="314">
        <v>0</v>
      </c>
      <c r="O6" s="191">
        <f t="shared" ref="O6:O20" si="0">SUM(L6:N6)</f>
        <v>2</v>
      </c>
      <c r="P6" s="312">
        <f>SUM(O6)</f>
        <v>2</v>
      </c>
      <c r="Q6" s="312">
        <f>L6/O6*100</f>
        <v>50</v>
      </c>
      <c r="R6" s="192">
        <f>M6/O6*100</f>
        <v>50</v>
      </c>
      <c r="S6" s="192">
        <v>0</v>
      </c>
      <c r="T6" s="312">
        <f t="shared" ref="T6:T20" si="1">SUM(Q6:S6)</f>
        <v>100</v>
      </c>
    </row>
    <row r="7" spans="1:21" s="262" customFormat="1" ht="22.5" customHeight="1" x14ac:dyDescent="0.2">
      <c r="A7" s="285" t="s">
        <v>56</v>
      </c>
      <c r="B7" s="191">
        <f>'10-1 '!B7</f>
        <v>2</v>
      </c>
      <c r="C7" s="304">
        <v>0</v>
      </c>
      <c r="D7" s="304">
        <v>0</v>
      </c>
      <c r="E7" s="304">
        <v>0</v>
      </c>
      <c r="F7" s="304">
        <v>0</v>
      </c>
      <c r="G7" s="312"/>
      <c r="H7" s="192">
        <v>0</v>
      </c>
      <c r="I7" s="192">
        <v>0</v>
      </c>
      <c r="J7" s="192">
        <v>0</v>
      </c>
      <c r="K7" s="312"/>
      <c r="L7" s="304">
        <v>0</v>
      </c>
      <c r="M7" s="304">
        <v>0</v>
      </c>
      <c r="N7" s="304">
        <v>0</v>
      </c>
      <c r="O7" s="304">
        <f t="shared" si="0"/>
        <v>0</v>
      </c>
      <c r="P7" s="312">
        <f>SUM(O7)</f>
        <v>0</v>
      </c>
      <c r="Q7" s="192">
        <v>0</v>
      </c>
      <c r="R7" s="192">
        <v>0</v>
      </c>
      <c r="S7" s="192">
        <v>0</v>
      </c>
      <c r="T7" s="192">
        <f t="shared" si="1"/>
        <v>0</v>
      </c>
    </row>
    <row r="8" spans="1:21" s="262" customFormat="1" ht="22.5" customHeight="1" x14ac:dyDescent="0.2">
      <c r="A8" s="285" t="s">
        <v>57</v>
      </c>
      <c r="B8" s="191">
        <f>'10-1 '!B8</f>
        <v>5</v>
      </c>
      <c r="C8" s="191">
        <v>3</v>
      </c>
      <c r="D8" s="304">
        <v>2</v>
      </c>
      <c r="E8" s="304">
        <v>0</v>
      </c>
      <c r="F8" s="304">
        <v>2</v>
      </c>
      <c r="G8" s="312"/>
      <c r="H8" s="192">
        <f>D8/$C$8*100</f>
        <v>66.666666666666657</v>
      </c>
      <c r="I8" s="192">
        <f>E8/$C$8*100</f>
        <v>0</v>
      </c>
      <c r="J8" s="192">
        <f>F8/$C$8*100</f>
        <v>66.666666666666657</v>
      </c>
      <c r="K8" s="312"/>
      <c r="L8" s="304">
        <v>1</v>
      </c>
      <c r="M8" s="304">
        <v>0</v>
      </c>
      <c r="N8" s="304">
        <v>2</v>
      </c>
      <c r="O8" s="191">
        <f t="shared" si="0"/>
        <v>3</v>
      </c>
      <c r="P8" s="312">
        <f t="shared" ref="P8" si="2">SUM(O8)</f>
        <v>3</v>
      </c>
      <c r="Q8" s="192">
        <f>L8/O8*100</f>
        <v>33.333333333333329</v>
      </c>
      <c r="R8" s="192">
        <f>M8/O8*100</f>
        <v>0</v>
      </c>
      <c r="S8" s="192">
        <f>N8/O8*100</f>
        <v>66.666666666666657</v>
      </c>
      <c r="T8" s="192">
        <f t="shared" si="1"/>
        <v>99.999999999999986</v>
      </c>
    </row>
    <row r="9" spans="1:21" s="268" customFormat="1" ht="22.5" customHeight="1" x14ac:dyDescent="0.2">
      <c r="A9" s="285" t="s">
        <v>58</v>
      </c>
      <c r="B9" s="191">
        <f>'10-1 '!B9</f>
        <v>3</v>
      </c>
      <c r="C9" s="191">
        <v>3</v>
      </c>
      <c r="D9" s="304">
        <v>2</v>
      </c>
      <c r="E9" s="304">
        <v>0</v>
      </c>
      <c r="F9" s="304">
        <v>0</v>
      </c>
      <c r="G9" s="312"/>
      <c r="H9" s="312">
        <f>D9/$C$9*100</f>
        <v>66.666666666666657</v>
      </c>
      <c r="I9" s="192">
        <f>E9/$C$9*100</f>
        <v>0</v>
      </c>
      <c r="J9" s="192">
        <f>F9/$C$9*100</f>
        <v>0</v>
      </c>
      <c r="K9" s="312"/>
      <c r="L9" s="304">
        <v>3</v>
      </c>
      <c r="M9" s="304">
        <v>0</v>
      </c>
      <c r="N9" s="304">
        <v>0</v>
      </c>
      <c r="O9" s="191">
        <f t="shared" si="0"/>
        <v>3</v>
      </c>
      <c r="P9" s="312">
        <f t="shared" ref="P9:P20" si="3">SUM(O9)</f>
        <v>3</v>
      </c>
      <c r="Q9" s="312">
        <f>L9/$O$9*100</f>
        <v>100</v>
      </c>
      <c r="R9" s="192">
        <f>M9/$O$9*100</f>
        <v>0</v>
      </c>
      <c r="S9" s="192">
        <v>0</v>
      </c>
      <c r="T9" s="312">
        <f t="shared" si="1"/>
        <v>100</v>
      </c>
    </row>
    <row r="10" spans="1:21" s="262" customFormat="1" ht="22.5" customHeight="1" x14ac:dyDescent="0.2">
      <c r="A10" s="285" t="s">
        <v>59</v>
      </c>
      <c r="B10" s="191">
        <f>'10-1 '!B10</f>
        <v>7</v>
      </c>
      <c r="C10" s="191">
        <v>7</v>
      </c>
      <c r="D10" s="191">
        <v>7</v>
      </c>
      <c r="E10" s="304">
        <v>1</v>
      </c>
      <c r="F10" s="304">
        <v>0</v>
      </c>
      <c r="G10" s="312"/>
      <c r="H10" s="312">
        <f>D10/C10*100</f>
        <v>100</v>
      </c>
      <c r="I10" s="192">
        <f>E10/$C$10*100</f>
        <v>14.285714285714285</v>
      </c>
      <c r="J10" s="192">
        <f>F10/$C$9*100</f>
        <v>0</v>
      </c>
      <c r="K10" s="312"/>
      <c r="L10" s="191">
        <v>8</v>
      </c>
      <c r="M10" s="304">
        <v>2</v>
      </c>
      <c r="N10" s="304">
        <v>1</v>
      </c>
      <c r="O10" s="191">
        <f t="shared" si="0"/>
        <v>11</v>
      </c>
      <c r="P10" s="312">
        <f t="shared" si="3"/>
        <v>11</v>
      </c>
      <c r="Q10" s="312">
        <f>L10/O10*100</f>
        <v>72.727272727272734</v>
      </c>
      <c r="R10" s="192">
        <f>M10/O10*100</f>
        <v>18.181818181818183</v>
      </c>
      <c r="S10" s="192">
        <f>N10/O10*100</f>
        <v>9.0909090909090917</v>
      </c>
      <c r="T10" s="312">
        <f t="shared" si="1"/>
        <v>100.00000000000001</v>
      </c>
    </row>
    <row r="11" spans="1:21" s="262" customFormat="1" ht="22.5" customHeight="1" x14ac:dyDescent="0.2">
      <c r="A11" s="285" t="s">
        <v>60</v>
      </c>
      <c r="B11" s="191">
        <f>'10-1 '!B11</f>
        <v>1</v>
      </c>
      <c r="C11" s="303">
        <v>1</v>
      </c>
      <c r="D11" s="303">
        <v>0</v>
      </c>
      <c r="E11" s="303">
        <v>0</v>
      </c>
      <c r="F11" s="303">
        <v>0</v>
      </c>
      <c r="G11" s="332"/>
      <c r="H11" s="307">
        <v>0</v>
      </c>
      <c r="I11" s="307">
        <v>0</v>
      </c>
      <c r="J11" s="307">
        <v>0</v>
      </c>
      <c r="K11" s="332"/>
      <c r="L11" s="303">
        <v>0</v>
      </c>
      <c r="M11" s="303">
        <v>1</v>
      </c>
      <c r="N11" s="303">
        <v>0</v>
      </c>
      <c r="O11" s="303">
        <f t="shared" si="0"/>
        <v>1</v>
      </c>
      <c r="P11" s="332">
        <f>SUM(L11:O11)</f>
        <v>2</v>
      </c>
      <c r="Q11" s="307">
        <v>0</v>
      </c>
      <c r="R11" s="307">
        <f>M11/O11*100</f>
        <v>100</v>
      </c>
      <c r="S11" s="307">
        <v>0</v>
      </c>
      <c r="T11" s="307">
        <f t="shared" si="1"/>
        <v>100</v>
      </c>
      <c r="U11" s="265"/>
    </row>
    <row r="12" spans="1:21" s="262" customFormat="1" ht="22.5" customHeight="1" x14ac:dyDescent="0.2">
      <c r="A12" s="285" t="s">
        <v>61</v>
      </c>
      <c r="B12" s="191">
        <f>'10-1 '!B12</f>
        <v>3</v>
      </c>
      <c r="C12" s="191">
        <v>3</v>
      </c>
      <c r="D12" s="191">
        <v>2</v>
      </c>
      <c r="E12" s="304">
        <v>0</v>
      </c>
      <c r="F12" s="304">
        <v>1</v>
      </c>
      <c r="G12" s="312"/>
      <c r="H12" s="312">
        <f>D12/C12*100</f>
        <v>66.666666666666657</v>
      </c>
      <c r="I12" s="192">
        <f>E12/C12*100</f>
        <v>0</v>
      </c>
      <c r="J12" s="192">
        <f>F12/C12*100</f>
        <v>33.333333333333329</v>
      </c>
      <c r="K12" s="312"/>
      <c r="L12" s="191">
        <v>2</v>
      </c>
      <c r="M12" s="304">
        <v>0</v>
      </c>
      <c r="N12" s="304">
        <v>1</v>
      </c>
      <c r="O12" s="191">
        <f t="shared" si="0"/>
        <v>3</v>
      </c>
      <c r="P12" s="312">
        <f t="shared" si="3"/>
        <v>3</v>
      </c>
      <c r="Q12" s="312">
        <f>L12/3*100</f>
        <v>66.666666666666657</v>
      </c>
      <c r="R12" s="192">
        <f t="shared" ref="R12:S12" si="4">M12/3*100</f>
        <v>0</v>
      </c>
      <c r="S12" s="312">
        <f t="shared" si="4"/>
        <v>33.333333333333329</v>
      </c>
      <c r="T12" s="312">
        <f t="shared" si="1"/>
        <v>99.999999999999986</v>
      </c>
    </row>
    <row r="13" spans="1:21" s="262" customFormat="1" ht="22.5" customHeight="1" x14ac:dyDescent="0.2">
      <c r="A13" s="285" t="s">
        <v>62</v>
      </c>
      <c r="B13" s="191">
        <f>'10-1 '!B13</f>
        <v>1</v>
      </c>
      <c r="C13" s="304">
        <v>1</v>
      </c>
      <c r="D13" s="304">
        <v>0</v>
      </c>
      <c r="E13" s="304">
        <v>0</v>
      </c>
      <c r="F13" s="304">
        <v>0</v>
      </c>
      <c r="G13" s="312"/>
      <c r="H13" s="192">
        <v>0</v>
      </c>
      <c r="I13" s="192">
        <v>0</v>
      </c>
      <c r="J13" s="192">
        <v>0</v>
      </c>
      <c r="K13" s="312"/>
      <c r="L13" s="304">
        <v>1</v>
      </c>
      <c r="M13" s="304">
        <v>0</v>
      </c>
      <c r="N13" s="304">
        <v>0</v>
      </c>
      <c r="O13" s="304">
        <f t="shared" si="0"/>
        <v>1</v>
      </c>
      <c r="P13" s="312">
        <f t="shared" si="3"/>
        <v>1</v>
      </c>
      <c r="Q13" s="192">
        <f>L13/O13*100</f>
        <v>100</v>
      </c>
      <c r="R13" s="192">
        <v>0</v>
      </c>
      <c r="S13" s="192">
        <v>0</v>
      </c>
      <c r="T13" s="192">
        <f t="shared" si="1"/>
        <v>100</v>
      </c>
    </row>
    <row r="14" spans="1:21" s="262" customFormat="1" ht="22.5" customHeight="1" x14ac:dyDescent="0.2">
      <c r="A14" s="285" t="s">
        <v>63</v>
      </c>
      <c r="B14" s="191">
        <f>'10-1 '!B14</f>
        <v>2</v>
      </c>
      <c r="C14" s="191">
        <v>2</v>
      </c>
      <c r="D14" s="191">
        <v>2</v>
      </c>
      <c r="E14" s="304">
        <v>0</v>
      </c>
      <c r="F14" s="304">
        <v>0</v>
      </c>
      <c r="G14" s="312"/>
      <c r="H14" s="312">
        <f>D14/C14*100</f>
        <v>100</v>
      </c>
      <c r="I14" s="192">
        <v>0</v>
      </c>
      <c r="J14" s="192">
        <v>0</v>
      </c>
      <c r="K14" s="312"/>
      <c r="L14" s="191">
        <v>2</v>
      </c>
      <c r="M14" s="304">
        <v>0</v>
      </c>
      <c r="N14" s="304">
        <v>0</v>
      </c>
      <c r="O14" s="191">
        <f t="shared" si="0"/>
        <v>2</v>
      </c>
      <c r="P14" s="312">
        <f t="shared" si="3"/>
        <v>2</v>
      </c>
      <c r="Q14" s="312">
        <f t="shared" ref="Q14:Q19" si="5">L14/O14*100</f>
        <v>100</v>
      </c>
      <c r="R14" s="192">
        <v>0</v>
      </c>
      <c r="S14" s="192">
        <v>0</v>
      </c>
      <c r="T14" s="312">
        <f t="shared" si="1"/>
        <v>100</v>
      </c>
    </row>
    <row r="15" spans="1:21" s="262" customFormat="1" ht="22.5" customHeight="1" x14ac:dyDescent="0.2">
      <c r="A15" s="285" t="s">
        <v>64</v>
      </c>
      <c r="B15" s="191">
        <f>'10-1 '!B15</f>
        <v>5</v>
      </c>
      <c r="C15" s="191">
        <v>5</v>
      </c>
      <c r="D15" s="191">
        <v>3</v>
      </c>
      <c r="E15" s="304">
        <v>0</v>
      </c>
      <c r="F15" s="191">
        <v>2</v>
      </c>
      <c r="G15" s="312"/>
      <c r="H15" s="312">
        <f>D15/C15*100</f>
        <v>60</v>
      </c>
      <c r="I15" s="307">
        <f>E15/C15*100</f>
        <v>0</v>
      </c>
      <c r="J15" s="312">
        <f>F15/C15*100</f>
        <v>40</v>
      </c>
      <c r="K15" s="312"/>
      <c r="L15" s="191">
        <v>4</v>
      </c>
      <c r="M15" s="304">
        <v>0</v>
      </c>
      <c r="N15" s="191">
        <v>1</v>
      </c>
      <c r="O15" s="191">
        <f t="shared" si="0"/>
        <v>5</v>
      </c>
      <c r="P15" s="312">
        <f t="shared" si="3"/>
        <v>5</v>
      </c>
      <c r="Q15" s="312">
        <f t="shared" si="5"/>
        <v>80</v>
      </c>
      <c r="R15" s="307">
        <f t="shared" ref="R15:R19" si="6">M15/O15*100</f>
        <v>0</v>
      </c>
      <c r="S15" s="312">
        <f>N15/O15*100</f>
        <v>20</v>
      </c>
      <c r="T15" s="312">
        <f t="shared" si="1"/>
        <v>100</v>
      </c>
    </row>
    <row r="16" spans="1:21" s="262" customFormat="1" ht="22.5" customHeight="1" x14ac:dyDescent="0.2">
      <c r="A16" s="285" t="s">
        <v>65</v>
      </c>
      <c r="B16" s="191">
        <f>'10-1 '!B16</f>
        <v>3</v>
      </c>
      <c r="C16" s="191">
        <v>3</v>
      </c>
      <c r="D16" s="191">
        <v>2</v>
      </c>
      <c r="E16" s="304">
        <v>1</v>
      </c>
      <c r="F16" s="304">
        <v>0</v>
      </c>
      <c r="G16" s="312"/>
      <c r="H16" s="312">
        <f>D16/C16*100</f>
        <v>66.666666666666657</v>
      </c>
      <c r="I16" s="192">
        <f>E16/C16*100</f>
        <v>33.333333333333329</v>
      </c>
      <c r="J16" s="192">
        <f>F16/C16*100</f>
        <v>0</v>
      </c>
      <c r="K16" s="312"/>
      <c r="L16" s="191">
        <v>4</v>
      </c>
      <c r="M16" s="304">
        <v>0</v>
      </c>
      <c r="N16" s="304">
        <v>0</v>
      </c>
      <c r="O16" s="191">
        <f t="shared" si="0"/>
        <v>4</v>
      </c>
      <c r="P16" s="312">
        <f t="shared" si="3"/>
        <v>4</v>
      </c>
      <c r="Q16" s="312">
        <f t="shared" si="5"/>
        <v>100</v>
      </c>
      <c r="R16" s="192">
        <f>M16/O16*100</f>
        <v>0</v>
      </c>
      <c r="S16" s="192">
        <f>N16/O16*100</f>
        <v>0</v>
      </c>
      <c r="T16" s="312">
        <f t="shared" si="1"/>
        <v>100</v>
      </c>
    </row>
    <row r="17" spans="1:28" s="262" customFormat="1" ht="22.5" customHeight="1" x14ac:dyDescent="0.2">
      <c r="A17" s="285" t="s">
        <v>66</v>
      </c>
      <c r="B17" s="191">
        <f>'10-1 '!B17</f>
        <v>3</v>
      </c>
      <c r="C17" s="191">
        <v>3</v>
      </c>
      <c r="D17" s="304">
        <v>2</v>
      </c>
      <c r="E17" s="304">
        <v>0</v>
      </c>
      <c r="F17" s="304">
        <v>0</v>
      </c>
      <c r="G17" s="312"/>
      <c r="H17" s="312">
        <f>D17/C17*100</f>
        <v>66.666666666666657</v>
      </c>
      <c r="I17" s="192">
        <v>0</v>
      </c>
      <c r="J17" s="192">
        <v>0</v>
      </c>
      <c r="K17" s="312"/>
      <c r="L17" s="304">
        <v>3</v>
      </c>
      <c r="M17" s="304">
        <v>0</v>
      </c>
      <c r="N17" s="304">
        <v>0</v>
      </c>
      <c r="O17" s="191">
        <f t="shared" si="0"/>
        <v>3</v>
      </c>
      <c r="P17" s="312">
        <f t="shared" si="3"/>
        <v>3</v>
      </c>
      <c r="Q17" s="312">
        <f t="shared" si="5"/>
        <v>100</v>
      </c>
      <c r="R17" s="192">
        <v>0</v>
      </c>
      <c r="S17" s="192">
        <v>0</v>
      </c>
      <c r="T17" s="312">
        <f t="shared" si="1"/>
        <v>100</v>
      </c>
      <c r="W17" s="261"/>
      <c r="X17" s="274"/>
      <c r="Y17" s="274"/>
      <c r="Z17" s="274"/>
      <c r="AA17" s="274"/>
      <c r="AB17" s="274"/>
    </row>
    <row r="18" spans="1:28" s="262" customFormat="1" ht="22.5" customHeight="1" x14ac:dyDescent="0.2">
      <c r="A18" s="291" t="s">
        <v>67</v>
      </c>
      <c r="B18" s="191">
        <f>'10-1 '!B18</f>
        <v>6</v>
      </c>
      <c r="C18" s="304">
        <v>4</v>
      </c>
      <c r="D18" s="304">
        <v>0</v>
      </c>
      <c r="E18" s="304">
        <v>5</v>
      </c>
      <c r="F18" s="304">
        <v>0</v>
      </c>
      <c r="G18" s="317"/>
      <c r="H18" s="192">
        <v>0</v>
      </c>
      <c r="I18" s="192">
        <f>E18/C18*100</f>
        <v>125</v>
      </c>
      <c r="J18" s="192">
        <f>F18/C18*100</f>
        <v>0</v>
      </c>
      <c r="K18" s="308"/>
      <c r="L18" s="304">
        <v>0</v>
      </c>
      <c r="M18" s="304">
        <v>3</v>
      </c>
      <c r="N18" s="304">
        <v>1</v>
      </c>
      <c r="O18" s="304">
        <f t="shared" si="0"/>
        <v>4</v>
      </c>
      <c r="P18" s="317">
        <f t="shared" si="3"/>
        <v>4</v>
      </c>
      <c r="Q18" s="192">
        <v>0</v>
      </c>
      <c r="R18" s="312">
        <f>M18/O18*100</f>
        <v>75</v>
      </c>
      <c r="S18" s="192">
        <f>N18/O18*100</f>
        <v>25</v>
      </c>
      <c r="T18" s="192">
        <f t="shared" si="1"/>
        <v>100</v>
      </c>
    </row>
    <row r="19" spans="1:28" s="262" customFormat="1" ht="22.5" customHeight="1" x14ac:dyDescent="0.2">
      <c r="A19" s="330" t="s">
        <v>68</v>
      </c>
      <c r="B19" s="191">
        <f>'10-1 '!B19</f>
        <v>2</v>
      </c>
      <c r="C19" s="316">
        <v>2</v>
      </c>
      <c r="D19" s="314">
        <v>2</v>
      </c>
      <c r="E19" s="316">
        <v>1</v>
      </c>
      <c r="F19" s="314">
        <v>0</v>
      </c>
      <c r="G19" s="317"/>
      <c r="H19" s="317">
        <f>D19/C19*100</f>
        <v>100</v>
      </c>
      <c r="I19" s="317">
        <f>E19/C19*100</f>
        <v>50</v>
      </c>
      <c r="J19" s="192">
        <v>0</v>
      </c>
      <c r="K19" s="317"/>
      <c r="L19" s="316">
        <v>3</v>
      </c>
      <c r="M19" s="316">
        <v>1</v>
      </c>
      <c r="N19" s="314">
        <v>0</v>
      </c>
      <c r="O19" s="316">
        <f t="shared" si="0"/>
        <v>4</v>
      </c>
      <c r="P19" s="317">
        <f t="shared" si="3"/>
        <v>4</v>
      </c>
      <c r="Q19" s="317">
        <f t="shared" si="5"/>
        <v>75</v>
      </c>
      <c r="R19" s="317">
        <f t="shared" si="6"/>
        <v>25</v>
      </c>
      <c r="S19" s="192">
        <v>0</v>
      </c>
      <c r="T19" s="317">
        <f t="shared" si="1"/>
        <v>100</v>
      </c>
    </row>
    <row r="20" spans="1:28" ht="22.5" customHeight="1" thickBot="1" x14ac:dyDescent="0.25">
      <c r="A20" s="129" t="s">
        <v>101</v>
      </c>
      <c r="B20" s="130">
        <f>SUM(B5:B19)</f>
        <v>49</v>
      </c>
      <c r="C20" s="130">
        <f>SUM(C5:C19)</f>
        <v>40</v>
      </c>
      <c r="D20" s="130">
        <f>SUM(D5:D19)</f>
        <v>25</v>
      </c>
      <c r="E20" s="130">
        <f>SUM(E5:E19)</f>
        <v>9</v>
      </c>
      <c r="F20" s="142">
        <f>SUM(F5:F19)</f>
        <v>5</v>
      </c>
      <c r="G20" s="130"/>
      <c r="H20" s="143">
        <f>D20/C20*100</f>
        <v>62.5</v>
      </c>
      <c r="I20" s="143">
        <f>E20/C20*100</f>
        <v>22.5</v>
      </c>
      <c r="J20" s="143">
        <f>F20/C20*100</f>
        <v>12.5</v>
      </c>
      <c r="K20" s="144"/>
      <c r="L20" s="130">
        <f>SUM(L5:L19)</f>
        <v>33</v>
      </c>
      <c r="M20" s="130">
        <f>SUM(M5:M19)</f>
        <v>8</v>
      </c>
      <c r="N20" s="142">
        <f>SUM(N5:N19)</f>
        <v>6</v>
      </c>
      <c r="O20" s="130">
        <f t="shared" si="0"/>
        <v>47</v>
      </c>
      <c r="P20" s="130">
        <f t="shared" si="3"/>
        <v>47</v>
      </c>
      <c r="Q20" s="145">
        <f>L20/O20*100</f>
        <v>70.212765957446805</v>
      </c>
      <c r="R20" s="145">
        <f>M20/O20*100</f>
        <v>17.021276595744681</v>
      </c>
      <c r="S20" s="145">
        <f>N20/O20*100</f>
        <v>12.76595744680851</v>
      </c>
      <c r="T20" s="145">
        <f t="shared" si="1"/>
        <v>100</v>
      </c>
    </row>
    <row r="21" spans="1:28" ht="6.75" customHeight="1" thickTop="1" x14ac:dyDescent="0.25">
      <c r="A21" s="416"/>
      <c r="B21" s="416"/>
      <c r="C21" s="416"/>
      <c r="D21" s="416"/>
      <c r="E21" s="416"/>
      <c r="F21" s="416"/>
      <c r="G21" s="416"/>
      <c r="H21" s="83"/>
      <c r="I21" s="83"/>
      <c r="J21" s="83"/>
      <c r="K21" s="83"/>
    </row>
    <row r="22" spans="1:28" ht="19.5" customHeight="1" x14ac:dyDescent="0.2">
      <c r="A22" s="420" t="s">
        <v>83</v>
      </c>
      <c r="B22" s="420"/>
      <c r="C22" s="420"/>
      <c r="D22" s="420"/>
      <c r="E22" s="420"/>
      <c r="F22" s="420"/>
      <c r="G22" s="420"/>
      <c r="H22" s="420"/>
      <c r="I22" s="420"/>
      <c r="J22" s="420"/>
      <c r="K22" s="420"/>
    </row>
    <row r="23" spans="1:28" ht="15.75" customHeight="1" x14ac:dyDescent="0.2">
      <c r="A23" s="471" t="s">
        <v>29</v>
      </c>
      <c r="B23" s="471"/>
      <c r="C23" s="471"/>
      <c r="D23" s="471"/>
      <c r="E23" s="471"/>
      <c r="F23" s="471"/>
      <c r="G23" s="471"/>
      <c r="H23" s="471"/>
      <c r="I23" s="471"/>
      <c r="J23" s="471"/>
      <c r="K23" s="471"/>
      <c r="L23" s="471"/>
      <c r="M23" s="471"/>
      <c r="N23" s="451">
        <v>24</v>
      </c>
      <c r="O23" s="451"/>
      <c r="P23" s="60"/>
      <c r="Q23" s="60"/>
      <c r="R23" s="119"/>
      <c r="S23" s="60"/>
      <c r="T23" s="60"/>
    </row>
  </sheetData>
  <mergeCells count="16">
    <mergeCell ref="A1:T1"/>
    <mergeCell ref="A2:I2"/>
    <mergeCell ref="A3:A4"/>
    <mergeCell ref="B3:B4"/>
    <mergeCell ref="C3:C4"/>
    <mergeCell ref="D3:F3"/>
    <mergeCell ref="G3:G4"/>
    <mergeCell ref="H3:J3"/>
    <mergeCell ref="K3:K4"/>
    <mergeCell ref="L3:O3"/>
    <mergeCell ref="A21:G21"/>
    <mergeCell ref="A22:K22"/>
    <mergeCell ref="P3:P4"/>
    <mergeCell ref="Q3:T3"/>
    <mergeCell ref="A23:M23"/>
    <mergeCell ref="N23:O23"/>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CFF"/>
  </sheetPr>
  <dimension ref="A1:Q29"/>
  <sheetViews>
    <sheetView rightToLeft="1" view="pageBreakPreview" zoomScaleSheetLayoutView="100" workbookViewId="0">
      <selection activeCell="Q23" sqref="Q23"/>
    </sheetView>
  </sheetViews>
  <sheetFormatPr defaultRowHeight="14.25" x14ac:dyDescent="0.2"/>
  <cols>
    <col min="1" max="1" width="12.28515625" style="53" customWidth="1"/>
    <col min="2" max="2" width="10.7109375" style="61" customWidth="1"/>
    <col min="3" max="3" width="11.42578125" style="53" customWidth="1"/>
    <col min="4" max="4" width="7.7109375" style="53" customWidth="1"/>
    <col min="5" max="5" width="11.85546875" style="53" customWidth="1"/>
    <col min="6" max="6" width="8.7109375" style="53" customWidth="1"/>
    <col min="7" max="7" width="9.7109375" style="53" customWidth="1"/>
    <col min="8" max="10" width="8.7109375" style="53" customWidth="1"/>
    <col min="11" max="11" width="0.85546875" style="53" customWidth="1"/>
    <col min="12" max="12" width="9.7109375" style="53" customWidth="1"/>
    <col min="13" max="13" width="11.85546875" style="53" customWidth="1"/>
    <col min="14" max="16" width="8.7109375" style="53" customWidth="1"/>
    <col min="17" max="16384" width="9.140625" style="53"/>
  </cols>
  <sheetData>
    <row r="1" spans="1:17" ht="36" customHeight="1" x14ac:dyDescent="0.2">
      <c r="A1" s="424" t="s">
        <v>183</v>
      </c>
      <c r="B1" s="424"/>
      <c r="C1" s="425"/>
      <c r="D1" s="425"/>
      <c r="E1" s="425"/>
      <c r="F1" s="425"/>
      <c r="G1" s="425"/>
      <c r="H1" s="425"/>
      <c r="I1" s="425"/>
      <c r="J1" s="425"/>
      <c r="K1" s="425"/>
      <c r="L1" s="425"/>
      <c r="M1" s="425"/>
      <c r="N1" s="425"/>
      <c r="O1" s="425"/>
      <c r="P1" s="425"/>
    </row>
    <row r="2" spans="1:17" ht="16.5" thickBot="1" x14ac:dyDescent="0.25">
      <c r="A2" s="426" t="s">
        <v>153</v>
      </c>
      <c r="B2" s="426"/>
      <c r="C2" s="426"/>
      <c r="D2" s="426"/>
      <c r="E2" s="426"/>
      <c r="F2" s="426"/>
      <c r="G2" s="426"/>
      <c r="H2" s="426"/>
      <c r="I2" s="426"/>
      <c r="J2" s="426"/>
      <c r="K2" s="426"/>
      <c r="L2" s="426"/>
      <c r="M2" s="426"/>
      <c r="N2" s="426"/>
      <c r="O2" s="426"/>
      <c r="P2" s="426"/>
    </row>
    <row r="3" spans="1:17" ht="27.75" customHeight="1" thickTop="1" thickBot="1" x14ac:dyDescent="0.25">
      <c r="A3" s="427" t="s">
        <v>39</v>
      </c>
      <c r="B3" s="469" t="s">
        <v>99</v>
      </c>
      <c r="C3" s="442" t="s">
        <v>109</v>
      </c>
      <c r="D3" s="442"/>
      <c r="E3" s="427" t="s">
        <v>112</v>
      </c>
      <c r="F3" s="473" t="s">
        <v>110</v>
      </c>
      <c r="G3" s="473"/>
      <c r="H3" s="473"/>
      <c r="I3" s="473"/>
      <c r="J3" s="473"/>
      <c r="K3" s="114"/>
      <c r="L3" s="467" t="s">
        <v>111</v>
      </c>
      <c r="M3" s="467"/>
      <c r="N3" s="467"/>
      <c r="O3" s="467"/>
      <c r="P3" s="467"/>
    </row>
    <row r="4" spans="1:17" ht="36" customHeight="1" thickTop="1" x14ac:dyDescent="0.2">
      <c r="A4" s="428"/>
      <c r="B4" s="470"/>
      <c r="C4" s="124" t="s">
        <v>113</v>
      </c>
      <c r="D4" s="124" t="s">
        <v>106</v>
      </c>
      <c r="E4" s="429"/>
      <c r="F4" s="125" t="s">
        <v>138</v>
      </c>
      <c r="G4" s="126" t="s">
        <v>119</v>
      </c>
      <c r="H4" s="125" t="s">
        <v>81</v>
      </c>
      <c r="I4" s="127" t="s">
        <v>82</v>
      </c>
      <c r="J4" s="127" t="s">
        <v>129</v>
      </c>
      <c r="K4" s="115"/>
      <c r="L4" s="128" t="s">
        <v>138</v>
      </c>
      <c r="M4" s="126" t="s">
        <v>119</v>
      </c>
      <c r="N4" s="128" t="s">
        <v>81</v>
      </c>
      <c r="O4" s="124" t="s">
        <v>82</v>
      </c>
      <c r="P4" s="124" t="s">
        <v>129</v>
      </c>
    </row>
    <row r="5" spans="1:17" s="262" customFormat="1" ht="21.75" customHeight="1" x14ac:dyDescent="0.2">
      <c r="A5" s="278" t="s">
        <v>54</v>
      </c>
      <c r="B5" s="303">
        <f>'11-1'!B5</f>
        <v>1</v>
      </c>
      <c r="C5" s="334">
        <v>2854.4</v>
      </c>
      <c r="D5" s="192">
        <f>C5/C20*100</f>
        <v>3.4327992033750725</v>
      </c>
      <c r="E5" s="192">
        <v>685.1</v>
      </c>
      <c r="F5" s="314">
        <v>1</v>
      </c>
      <c r="G5" s="314">
        <v>1</v>
      </c>
      <c r="H5" s="314">
        <v>0</v>
      </c>
      <c r="I5" s="314">
        <v>1</v>
      </c>
      <c r="J5" s="314">
        <v>0</v>
      </c>
      <c r="K5" s="191"/>
      <c r="L5" s="334">
        <v>100</v>
      </c>
      <c r="M5" s="334">
        <v>100</v>
      </c>
      <c r="N5" s="334">
        <v>0</v>
      </c>
      <c r="O5" s="334">
        <v>100</v>
      </c>
      <c r="P5" s="334">
        <v>0</v>
      </c>
    </row>
    <row r="6" spans="1:17" ht="21.75" customHeight="1" x14ac:dyDescent="0.2">
      <c r="A6" s="285" t="s">
        <v>55</v>
      </c>
      <c r="B6" s="314">
        <f>'11-1'!B6</f>
        <v>5</v>
      </c>
      <c r="C6" s="335">
        <v>14291.8</v>
      </c>
      <c r="D6" s="192">
        <f>C6/C20*100</f>
        <v>17.187808175026575</v>
      </c>
      <c r="E6" s="335">
        <v>3667.2</v>
      </c>
      <c r="F6" s="191">
        <v>4</v>
      </c>
      <c r="G6" s="191">
        <v>1</v>
      </c>
      <c r="H6" s="314">
        <v>0</v>
      </c>
      <c r="I6" s="191">
        <v>5</v>
      </c>
      <c r="J6" s="304">
        <v>1</v>
      </c>
      <c r="K6" s="191"/>
      <c r="L6" s="334">
        <f>F6/5*100</f>
        <v>80</v>
      </c>
      <c r="M6" s="334">
        <f t="shared" ref="M6:P6" si="0">G6/5*100</f>
        <v>20</v>
      </c>
      <c r="N6" s="334">
        <f t="shared" si="0"/>
        <v>0</v>
      </c>
      <c r="O6" s="334">
        <f t="shared" si="0"/>
        <v>100</v>
      </c>
      <c r="P6" s="334">
        <f t="shared" si="0"/>
        <v>20</v>
      </c>
    </row>
    <row r="7" spans="1:17" s="262" customFormat="1" ht="23.25" customHeight="1" x14ac:dyDescent="0.2">
      <c r="A7" s="285" t="s">
        <v>56</v>
      </c>
      <c r="B7" s="191">
        <f>'11-1'!B7</f>
        <v>2</v>
      </c>
      <c r="C7" s="335">
        <v>636</v>
      </c>
      <c r="D7" s="312">
        <f>C7/C20*100</f>
        <v>0.76487538303900859</v>
      </c>
      <c r="E7" s="335">
        <v>158</v>
      </c>
      <c r="F7" s="191">
        <v>2</v>
      </c>
      <c r="G7" s="314">
        <v>0</v>
      </c>
      <c r="H7" s="314">
        <v>0</v>
      </c>
      <c r="I7" s="191">
        <v>2</v>
      </c>
      <c r="J7" s="314">
        <v>0</v>
      </c>
      <c r="K7" s="314"/>
      <c r="L7" s="312">
        <f>F7/2*100</f>
        <v>100</v>
      </c>
      <c r="M7" s="192">
        <f t="shared" ref="M7:P8" si="1">G7/2*100</f>
        <v>0</v>
      </c>
      <c r="N7" s="192">
        <f t="shared" si="1"/>
        <v>0</v>
      </c>
      <c r="O7" s="312">
        <f t="shared" si="1"/>
        <v>100</v>
      </c>
      <c r="P7" s="192">
        <f t="shared" si="1"/>
        <v>0</v>
      </c>
      <c r="Q7" s="264"/>
    </row>
    <row r="8" spans="1:17" s="262" customFormat="1" ht="18.75" customHeight="1" x14ac:dyDescent="0.2">
      <c r="A8" s="285" t="s">
        <v>57</v>
      </c>
      <c r="B8" s="191">
        <f>'11-1'!B8</f>
        <v>5</v>
      </c>
      <c r="C8" s="335">
        <v>1094</v>
      </c>
      <c r="D8" s="312">
        <f>C8/C20*100</f>
        <v>1.3156818695670998</v>
      </c>
      <c r="E8" s="335">
        <v>260.7</v>
      </c>
      <c r="F8" s="191">
        <v>4</v>
      </c>
      <c r="G8" s="314">
        <v>1</v>
      </c>
      <c r="H8" s="314">
        <v>0</v>
      </c>
      <c r="I8" s="314">
        <v>5</v>
      </c>
      <c r="J8" s="314">
        <v>1</v>
      </c>
      <c r="K8" s="314"/>
      <c r="L8" s="312">
        <f>F8/5*100</f>
        <v>80</v>
      </c>
      <c r="M8" s="312">
        <f t="shared" ref="M8:P8" si="2">G8/5*100</f>
        <v>20</v>
      </c>
      <c r="N8" s="192">
        <f t="shared" si="1"/>
        <v>0</v>
      </c>
      <c r="O8" s="312">
        <f t="shared" si="2"/>
        <v>100</v>
      </c>
      <c r="P8" s="312">
        <f t="shared" si="2"/>
        <v>20</v>
      </c>
    </row>
    <row r="9" spans="1:17" s="268" customFormat="1" ht="21.75" customHeight="1" x14ac:dyDescent="0.2">
      <c r="A9" s="285" t="s">
        <v>58</v>
      </c>
      <c r="B9" s="191">
        <f>'11-1'!B9</f>
        <v>3</v>
      </c>
      <c r="C9" s="335">
        <v>8258.7000000000007</v>
      </c>
      <c r="D9" s="312">
        <f>C9/C20*100</f>
        <v>9.9321954809815427</v>
      </c>
      <c r="E9" s="335">
        <v>2821</v>
      </c>
      <c r="F9" s="304">
        <v>0</v>
      </c>
      <c r="G9" s="314">
        <v>3</v>
      </c>
      <c r="H9" s="314">
        <v>0</v>
      </c>
      <c r="I9" s="314">
        <v>3</v>
      </c>
      <c r="J9" s="314">
        <v>0</v>
      </c>
      <c r="K9" s="314"/>
      <c r="L9" s="192">
        <f>F9/3*100</f>
        <v>0</v>
      </c>
      <c r="M9" s="192">
        <f t="shared" ref="M9:P9" si="3">G9/3*100</f>
        <v>100</v>
      </c>
      <c r="N9" s="192">
        <f t="shared" si="3"/>
        <v>0</v>
      </c>
      <c r="O9" s="192">
        <f t="shared" si="3"/>
        <v>100</v>
      </c>
      <c r="P9" s="192">
        <f t="shared" si="3"/>
        <v>0</v>
      </c>
    </row>
    <row r="10" spans="1:17" s="333" customFormat="1" ht="21.75" customHeight="1" x14ac:dyDescent="0.2">
      <c r="A10" s="285" t="s">
        <v>59</v>
      </c>
      <c r="B10" s="191">
        <f>'11-1'!B10</f>
        <v>7</v>
      </c>
      <c r="C10" s="335">
        <v>11301.3</v>
      </c>
      <c r="D10" s="312">
        <f>C10/C20*100</f>
        <v>13.591330450218155</v>
      </c>
      <c r="E10" s="335">
        <v>2555.3000000000002</v>
      </c>
      <c r="F10" s="191">
        <v>6</v>
      </c>
      <c r="G10" s="314">
        <v>6</v>
      </c>
      <c r="H10" s="314">
        <v>0</v>
      </c>
      <c r="I10" s="191">
        <v>7</v>
      </c>
      <c r="J10" s="314">
        <v>0</v>
      </c>
      <c r="K10" s="191"/>
      <c r="L10" s="312">
        <f>F10/7*100</f>
        <v>85.714285714285708</v>
      </c>
      <c r="M10" s="312">
        <f t="shared" ref="M10:O10" si="4">G10/7*100</f>
        <v>85.714285714285708</v>
      </c>
      <c r="N10" s="192">
        <v>0</v>
      </c>
      <c r="O10" s="312">
        <f t="shared" si="4"/>
        <v>100</v>
      </c>
      <c r="P10" s="192">
        <f t="shared" ref="P10" si="5">J10/3*100</f>
        <v>0</v>
      </c>
    </row>
    <row r="11" spans="1:17" s="262" customFormat="1" ht="21.75" customHeight="1" x14ac:dyDescent="0.2">
      <c r="A11" s="285" t="s">
        <v>60</v>
      </c>
      <c r="B11" s="191">
        <f>'11-1'!B11</f>
        <v>1</v>
      </c>
      <c r="C11" s="335">
        <v>5497.4</v>
      </c>
      <c r="D11" s="192">
        <f>C11/C20*100</f>
        <v>6.6113615262871797</v>
      </c>
      <c r="E11" s="364">
        <v>1319.4</v>
      </c>
      <c r="F11" s="314">
        <v>0</v>
      </c>
      <c r="G11" s="314">
        <v>0</v>
      </c>
      <c r="H11" s="314">
        <v>0</v>
      </c>
      <c r="I11" s="314">
        <v>1</v>
      </c>
      <c r="J11" s="314">
        <v>1</v>
      </c>
      <c r="K11" s="191"/>
      <c r="L11" s="192">
        <v>0</v>
      </c>
      <c r="M11" s="192">
        <v>0</v>
      </c>
      <c r="N11" s="192">
        <v>0</v>
      </c>
      <c r="O11" s="192">
        <f>I11/B11*100</f>
        <v>100</v>
      </c>
      <c r="P11" s="192">
        <f>J11/B11*100</f>
        <v>100</v>
      </c>
    </row>
    <row r="12" spans="1:17" s="262" customFormat="1" ht="21.75" customHeight="1" x14ac:dyDescent="0.2">
      <c r="A12" s="285" t="s">
        <v>61</v>
      </c>
      <c r="B12" s="191">
        <f>'11-1'!B12</f>
        <v>3</v>
      </c>
      <c r="C12" s="335">
        <v>2756.5</v>
      </c>
      <c r="D12" s="312">
        <f>C12/C20*100</f>
        <v>3.3150613102940678</v>
      </c>
      <c r="E12" s="335">
        <v>975</v>
      </c>
      <c r="F12" s="191">
        <v>1</v>
      </c>
      <c r="G12" s="191">
        <v>2</v>
      </c>
      <c r="H12" s="314">
        <v>1</v>
      </c>
      <c r="I12" s="191">
        <v>3</v>
      </c>
      <c r="J12" s="314">
        <v>0</v>
      </c>
      <c r="K12" s="314"/>
      <c r="L12" s="312">
        <f>F12/3*100</f>
        <v>33.333333333333329</v>
      </c>
      <c r="M12" s="312">
        <f t="shared" ref="M12:O12" si="6">G12/3*100</f>
        <v>66.666666666666657</v>
      </c>
      <c r="N12" s="312">
        <f t="shared" si="6"/>
        <v>33.333333333333329</v>
      </c>
      <c r="O12" s="312">
        <f t="shared" si="6"/>
        <v>100</v>
      </c>
      <c r="P12" s="192">
        <v>0</v>
      </c>
    </row>
    <row r="13" spans="1:17" s="262" customFormat="1" ht="21.75" customHeight="1" x14ac:dyDescent="0.2">
      <c r="A13" s="285" t="s">
        <v>62</v>
      </c>
      <c r="B13" s="191">
        <f>'11-1'!B13</f>
        <v>1</v>
      </c>
      <c r="C13" s="335">
        <v>325</v>
      </c>
      <c r="D13" s="312">
        <f>C13/C20*100</f>
        <v>0.39085613126993368</v>
      </c>
      <c r="E13" s="335">
        <v>117</v>
      </c>
      <c r="F13" s="314">
        <v>0</v>
      </c>
      <c r="G13" s="314">
        <v>1</v>
      </c>
      <c r="H13" s="314">
        <v>0</v>
      </c>
      <c r="I13" s="191">
        <v>1</v>
      </c>
      <c r="J13" s="314">
        <v>0</v>
      </c>
      <c r="K13" s="314"/>
      <c r="L13" s="192">
        <v>0</v>
      </c>
      <c r="M13" s="192">
        <f>G13/B13*100</f>
        <v>100</v>
      </c>
      <c r="N13" s="192">
        <v>0</v>
      </c>
      <c r="O13" s="312">
        <f t="shared" ref="O13" si="7">I13/1*100</f>
        <v>100</v>
      </c>
      <c r="P13" s="192">
        <v>0</v>
      </c>
    </row>
    <row r="14" spans="1:17" s="262" customFormat="1" ht="20.25" customHeight="1" x14ac:dyDescent="0.2">
      <c r="A14" s="285" t="s">
        <v>63</v>
      </c>
      <c r="B14" s="191">
        <f>'11-1'!B14</f>
        <v>2</v>
      </c>
      <c r="C14" s="335">
        <v>16210.9</v>
      </c>
      <c r="D14" s="312">
        <f>C14/C20*100</f>
        <v>19.495783564319282</v>
      </c>
      <c r="E14" s="335">
        <v>4648.3999999999996</v>
      </c>
      <c r="F14" s="191">
        <v>2</v>
      </c>
      <c r="G14" s="191">
        <v>2</v>
      </c>
      <c r="H14" s="314">
        <v>0</v>
      </c>
      <c r="I14" s="191">
        <v>2</v>
      </c>
      <c r="J14" s="314">
        <v>0</v>
      </c>
      <c r="K14" s="314"/>
      <c r="L14" s="312">
        <f>F14/B14*100</f>
        <v>100</v>
      </c>
      <c r="M14" s="312">
        <f>G14/B14*100</f>
        <v>100</v>
      </c>
      <c r="N14" s="192">
        <f>H14/B14*100</f>
        <v>0</v>
      </c>
      <c r="O14" s="312">
        <f>I14/B14*100</f>
        <v>100</v>
      </c>
      <c r="P14" s="192">
        <f>J14/B14*100</f>
        <v>0</v>
      </c>
    </row>
    <row r="15" spans="1:17" s="262" customFormat="1" ht="21.75" customHeight="1" x14ac:dyDescent="0.2">
      <c r="A15" s="285" t="s">
        <v>64</v>
      </c>
      <c r="B15" s="191">
        <f>'11-1'!B15</f>
        <v>5</v>
      </c>
      <c r="C15" s="335">
        <v>5483.3</v>
      </c>
      <c r="D15" s="312">
        <f>C15/C20*100</f>
        <v>6.5944043833613142</v>
      </c>
      <c r="E15" s="335">
        <v>1609.9</v>
      </c>
      <c r="F15" s="191">
        <v>5</v>
      </c>
      <c r="G15" s="191">
        <v>4</v>
      </c>
      <c r="H15" s="314">
        <v>0</v>
      </c>
      <c r="I15" s="191">
        <v>5</v>
      </c>
      <c r="J15" s="314">
        <v>0</v>
      </c>
      <c r="K15" s="314"/>
      <c r="L15" s="312">
        <f>F15/5*100</f>
        <v>100</v>
      </c>
      <c r="M15" s="312">
        <f t="shared" ref="M15:O15" si="8">G15/5*100</f>
        <v>80</v>
      </c>
      <c r="N15" s="192">
        <f>H15/B15*100</f>
        <v>0</v>
      </c>
      <c r="O15" s="312">
        <f t="shared" si="8"/>
        <v>100</v>
      </c>
      <c r="P15" s="192">
        <v>0</v>
      </c>
    </row>
    <row r="16" spans="1:17" ht="21.75" customHeight="1" x14ac:dyDescent="0.2">
      <c r="A16" s="285" t="s">
        <v>65</v>
      </c>
      <c r="B16" s="191">
        <f>'11-1'!B16</f>
        <v>3</v>
      </c>
      <c r="C16" s="335">
        <v>3542.9</v>
      </c>
      <c r="D16" s="312">
        <f>C16/C20*100</f>
        <v>4.2608128845423012</v>
      </c>
      <c r="E16" s="335">
        <v>1000.8</v>
      </c>
      <c r="F16" s="314">
        <v>3</v>
      </c>
      <c r="G16" s="191">
        <v>3</v>
      </c>
      <c r="H16" s="314">
        <v>0</v>
      </c>
      <c r="I16" s="191">
        <v>3</v>
      </c>
      <c r="J16" s="314">
        <v>0</v>
      </c>
      <c r="K16" s="314"/>
      <c r="L16" s="192">
        <f>F16/3*100</f>
        <v>100</v>
      </c>
      <c r="M16" s="312">
        <f>G16/3*100</f>
        <v>100</v>
      </c>
      <c r="N16" s="192">
        <f t="shared" ref="N16:O16" si="9">H16/3*100</f>
        <v>0</v>
      </c>
      <c r="O16" s="312">
        <f t="shared" si="9"/>
        <v>100</v>
      </c>
      <c r="P16" s="192">
        <v>0</v>
      </c>
    </row>
    <row r="17" spans="1:17" s="262" customFormat="1" ht="21.75" customHeight="1" x14ac:dyDescent="0.2">
      <c r="A17" s="285" t="s">
        <v>66</v>
      </c>
      <c r="B17" s="191">
        <f>'11-1'!B17</f>
        <v>3</v>
      </c>
      <c r="C17" s="335">
        <v>3139.8</v>
      </c>
      <c r="D17" s="312">
        <f>C17/C20*100</f>
        <v>3.7760310183425778</v>
      </c>
      <c r="E17" s="335">
        <v>644.29999999999995</v>
      </c>
      <c r="F17" s="191">
        <v>3</v>
      </c>
      <c r="G17" s="314">
        <v>3</v>
      </c>
      <c r="H17" s="314">
        <v>0</v>
      </c>
      <c r="I17" s="191">
        <v>3</v>
      </c>
      <c r="J17" s="314">
        <v>0</v>
      </c>
      <c r="K17" s="314"/>
      <c r="L17" s="312">
        <f>F17/3*100</f>
        <v>100</v>
      </c>
      <c r="M17" s="312">
        <f>G17/3*100</f>
        <v>100</v>
      </c>
      <c r="N17" s="192">
        <v>0</v>
      </c>
      <c r="O17" s="192">
        <f>I17/3*100</f>
        <v>100</v>
      </c>
      <c r="P17" s="192">
        <v>0</v>
      </c>
    </row>
    <row r="18" spans="1:17" s="262" customFormat="1" ht="21.75" customHeight="1" x14ac:dyDescent="0.2">
      <c r="A18" s="291" t="s">
        <v>67</v>
      </c>
      <c r="B18" s="191">
        <f>'11-1'!B18</f>
        <v>6</v>
      </c>
      <c r="C18" s="335">
        <v>3947.8</v>
      </c>
      <c r="D18" s="312">
        <f>C18/C20*100</f>
        <v>4.7477594923921362</v>
      </c>
      <c r="E18" s="335">
        <v>1231.0999999999999</v>
      </c>
      <c r="F18" s="191">
        <v>6</v>
      </c>
      <c r="G18" s="314">
        <v>0</v>
      </c>
      <c r="H18" s="314">
        <v>0</v>
      </c>
      <c r="I18" s="191">
        <v>6</v>
      </c>
      <c r="J18" s="314">
        <v>0</v>
      </c>
      <c r="K18" s="314"/>
      <c r="L18" s="312">
        <f>F18/B18*100</f>
        <v>100</v>
      </c>
      <c r="M18" s="192">
        <f>G18/5*100</f>
        <v>0</v>
      </c>
      <c r="N18" s="192">
        <f>H18/5*100</f>
        <v>0</v>
      </c>
      <c r="O18" s="312">
        <f>I18/B18*100</f>
        <v>100</v>
      </c>
      <c r="P18" s="192">
        <v>0</v>
      </c>
    </row>
    <row r="19" spans="1:17" s="262" customFormat="1" ht="21.75" customHeight="1" x14ac:dyDescent="0.2">
      <c r="A19" s="330" t="s">
        <v>68</v>
      </c>
      <c r="B19" s="191">
        <f>'11-1'!B19</f>
        <v>2</v>
      </c>
      <c r="C19" s="336">
        <v>3811</v>
      </c>
      <c r="D19" s="317">
        <f>C19/C20*100</f>
        <v>4.5832391269837451</v>
      </c>
      <c r="E19" s="335">
        <v>1010</v>
      </c>
      <c r="F19" s="322">
        <v>0</v>
      </c>
      <c r="G19" s="316">
        <v>2</v>
      </c>
      <c r="H19" s="337">
        <v>0</v>
      </c>
      <c r="I19" s="316">
        <v>2</v>
      </c>
      <c r="J19" s="337">
        <v>0</v>
      </c>
      <c r="K19" s="337"/>
      <c r="L19" s="338">
        <f>F19/2*100</f>
        <v>0</v>
      </c>
      <c r="M19" s="339">
        <f>G19/2*100</f>
        <v>100</v>
      </c>
      <c r="N19" s="338">
        <f t="shared" ref="N19:P19" si="10">H19/2*100</f>
        <v>0</v>
      </c>
      <c r="O19" s="339">
        <f t="shared" si="10"/>
        <v>100</v>
      </c>
      <c r="P19" s="338">
        <f t="shared" si="10"/>
        <v>0</v>
      </c>
    </row>
    <row r="20" spans="1:17" ht="21.75" customHeight="1" thickBot="1" x14ac:dyDescent="0.25">
      <c r="A20" s="129" t="s">
        <v>101</v>
      </c>
      <c r="B20" s="131">
        <f>'11-1'!B20</f>
        <v>49</v>
      </c>
      <c r="C20" s="133">
        <f>SUM(C5:C19)</f>
        <v>83150.8</v>
      </c>
      <c r="D20" s="132">
        <f>SUM(D5:D19)</f>
        <v>100</v>
      </c>
      <c r="E20" s="133">
        <f>SUM(E5:E19)</f>
        <v>22703.199999999997</v>
      </c>
      <c r="F20" s="130">
        <f t="shared" ref="F20" si="11">SUM(F5:F19)</f>
        <v>37</v>
      </c>
      <c r="G20" s="130">
        <f>SUM(G5:G19)</f>
        <v>29</v>
      </c>
      <c r="H20" s="130">
        <f>SUM(H5:H19)</f>
        <v>1</v>
      </c>
      <c r="I20" s="130">
        <f>SUM(I5:I19)</f>
        <v>49</v>
      </c>
      <c r="J20" s="130">
        <f>SUM(J5:J19)</f>
        <v>3</v>
      </c>
      <c r="K20" s="130"/>
      <c r="L20" s="134">
        <f>F20/49*100</f>
        <v>75.510204081632651</v>
      </c>
      <c r="M20" s="134">
        <f>G20/49*100</f>
        <v>59.183673469387756</v>
      </c>
      <c r="N20" s="134">
        <f>H20/49*100</f>
        <v>2.0408163265306123</v>
      </c>
      <c r="O20" s="134">
        <f>I20/49*100</f>
        <v>100</v>
      </c>
      <c r="P20" s="134">
        <f>J20/49*100</f>
        <v>6.1224489795918364</v>
      </c>
      <c r="Q20" s="276">
        <f>SUM(L20:P20)</f>
        <v>242.85714285714286</v>
      </c>
    </row>
    <row r="21" spans="1:17" ht="4.5" customHeight="1" thickTop="1" x14ac:dyDescent="0.25">
      <c r="A21" s="99"/>
      <c r="B21" s="99"/>
      <c r="C21" s="97"/>
      <c r="D21" s="97"/>
      <c r="E21" s="97"/>
      <c r="F21" s="97"/>
      <c r="G21" s="97"/>
      <c r="H21" s="414"/>
      <c r="I21" s="414"/>
      <c r="J21" s="414"/>
      <c r="K21" s="82"/>
      <c r="L21" s="83"/>
      <c r="M21" s="83"/>
      <c r="N21" s="83"/>
      <c r="O21" s="83"/>
      <c r="P21" s="86"/>
    </row>
    <row r="22" spans="1:17" ht="18.75" customHeight="1" x14ac:dyDescent="0.25">
      <c r="A22" s="243" t="s">
        <v>181</v>
      </c>
      <c r="B22" s="248"/>
      <c r="C22" s="249"/>
      <c r="D22" s="249"/>
      <c r="E22" s="249"/>
      <c r="F22" s="249"/>
      <c r="G22" s="249"/>
      <c r="H22" s="246"/>
      <c r="I22" s="246"/>
      <c r="J22" s="246"/>
      <c r="K22" s="246"/>
      <c r="L22" s="83"/>
      <c r="M22" s="83"/>
      <c r="N22" s="83"/>
      <c r="O22" s="83"/>
      <c r="P22" s="86"/>
    </row>
    <row r="23" spans="1:17" ht="15" customHeight="1" x14ac:dyDescent="0.2">
      <c r="A23" s="474" t="s">
        <v>173</v>
      </c>
      <c r="B23" s="474"/>
      <c r="C23" s="474"/>
      <c r="D23" s="474"/>
      <c r="E23" s="474"/>
      <c r="F23" s="474"/>
      <c r="G23" s="474"/>
      <c r="H23" s="474"/>
      <c r="I23" s="474"/>
      <c r="J23" s="474"/>
      <c r="K23" s="474"/>
      <c r="L23" s="474"/>
      <c r="M23" s="474"/>
      <c r="N23" s="474"/>
      <c r="O23" s="474"/>
      <c r="P23" s="474"/>
      <c r="Q23" s="366" t="s">
        <v>203</v>
      </c>
    </row>
    <row r="24" spans="1:17" ht="17.25" customHeight="1" x14ac:dyDescent="0.2">
      <c r="A24" s="420" t="s">
        <v>83</v>
      </c>
      <c r="B24" s="420"/>
      <c r="C24" s="420"/>
      <c r="D24" s="420"/>
      <c r="E24" s="420"/>
      <c r="F24" s="420"/>
      <c r="G24" s="420"/>
      <c r="H24" s="420"/>
      <c r="I24" s="420"/>
      <c r="J24" s="420"/>
      <c r="K24" s="420"/>
      <c r="L24" s="420"/>
      <c r="M24" s="420"/>
      <c r="N24" s="420"/>
      <c r="O24" s="420"/>
      <c r="P24" s="116"/>
    </row>
    <row r="25" spans="1:17" s="110" customFormat="1" ht="7.5" customHeight="1" x14ac:dyDescent="0.2">
      <c r="A25" s="117"/>
      <c r="B25" s="117"/>
      <c r="C25" s="117"/>
      <c r="D25" s="117"/>
      <c r="E25" s="117"/>
      <c r="F25" s="117"/>
      <c r="G25" s="117"/>
      <c r="H25" s="117"/>
      <c r="I25" s="117"/>
      <c r="J25" s="117"/>
      <c r="K25" s="117"/>
      <c r="L25" s="117"/>
      <c r="M25" s="117"/>
      <c r="N25" s="117"/>
      <c r="O25" s="117"/>
      <c r="P25" s="118"/>
    </row>
    <row r="26" spans="1:17" ht="15.75" customHeight="1" x14ac:dyDescent="0.25">
      <c r="A26" s="417" t="s">
        <v>29</v>
      </c>
      <c r="B26" s="417"/>
      <c r="C26" s="417"/>
      <c r="D26" s="417"/>
      <c r="E26" s="417"/>
      <c r="F26" s="417"/>
      <c r="G26" s="417"/>
      <c r="H26" s="254">
        <v>25</v>
      </c>
      <c r="I26" s="120"/>
      <c r="J26" s="120"/>
      <c r="K26" s="120"/>
      <c r="L26" s="121"/>
      <c r="M26" s="122"/>
      <c r="N26" s="122"/>
      <c r="O26" s="122"/>
      <c r="P26" s="121"/>
    </row>
    <row r="27" spans="1:17" x14ac:dyDescent="0.2">
      <c r="A27" s="116"/>
      <c r="B27" s="123"/>
      <c r="C27" s="116"/>
      <c r="D27" s="116"/>
      <c r="E27" s="116"/>
      <c r="F27" s="116"/>
      <c r="G27" s="116"/>
      <c r="H27" s="116"/>
      <c r="I27" s="116"/>
      <c r="J27" s="116"/>
      <c r="K27" s="116"/>
      <c r="L27" s="116"/>
      <c r="M27" s="116"/>
      <c r="N27" s="116"/>
      <c r="O27" s="116"/>
      <c r="P27" s="116"/>
    </row>
    <row r="28" spans="1:17" x14ac:dyDescent="0.2">
      <c r="A28" s="116"/>
      <c r="B28" s="123"/>
      <c r="C28" s="116"/>
      <c r="D28" s="116"/>
      <c r="E28" s="116"/>
      <c r="F28" s="116"/>
      <c r="G28" s="116"/>
      <c r="H28" s="116"/>
      <c r="I28" s="116"/>
      <c r="J28" s="116"/>
      <c r="K28" s="116"/>
      <c r="L28" s="116"/>
      <c r="M28" s="116"/>
      <c r="N28" s="116"/>
      <c r="O28" s="116"/>
      <c r="P28" s="116"/>
    </row>
    <row r="29" spans="1:17" x14ac:dyDescent="0.2">
      <c r="A29" s="116"/>
      <c r="B29" s="123"/>
      <c r="C29" s="116"/>
      <c r="D29" s="116"/>
      <c r="E29" s="116"/>
      <c r="F29" s="116"/>
      <c r="G29" s="116"/>
      <c r="H29" s="116"/>
      <c r="I29" s="116"/>
      <c r="J29" s="116"/>
      <c r="K29" s="116"/>
      <c r="L29" s="116"/>
      <c r="M29" s="116"/>
      <c r="N29" s="116"/>
      <c r="O29" s="116"/>
      <c r="P29" s="116"/>
    </row>
  </sheetData>
  <mergeCells count="12">
    <mergeCell ref="A26:G26"/>
    <mergeCell ref="A1:P1"/>
    <mergeCell ref="A2:P2"/>
    <mergeCell ref="A3:A4"/>
    <mergeCell ref="E3:E4"/>
    <mergeCell ref="F3:J3"/>
    <mergeCell ref="L3:P3"/>
    <mergeCell ref="H21:J21"/>
    <mergeCell ref="A24:O24"/>
    <mergeCell ref="C3:D3"/>
    <mergeCell ref="A23:P23"/>
    <mergeCell ref="B3:B4"/>
  </mergeCells>
  <printOptions horizontalCentered="1" verticalCentered="1"/>
  <pageMargins left="0.23622047244094491" right="0.23622047244094491" top="0.74803149606299213" bottom="0.74803149606299213" header="0.31496062992125984" footer="0.31496062992125984"/>
  <pageSetup paperSize="9" scale="93"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8"/>
  <sheetViews>
    <sheetView rightToLeft="1" view="pageBreakPreview" topLeftCell="A18" zoomScale="200" zoomScaleNormal="100" zoomScaleSheetLayoutView="200" workbookViewId="0">
      <selection activeCell="J28" sqref="J28"/>
    </sheetView>
  </sheetViews>
  <sheetFormatPr defaultRowHeight="14.25" x14ac:dyDescent="0.2"/>
  <cols>
    <col min="1" max="1" width="13" style="71" customWidth="1"/>
    <col min="2" max="2" width="12.7109375" style="71" customWidth="1"/>
    <col min="3" max="5" width="9" style="71" customWidth="1"/>
    <col min="6" max="6" width="1.28515625" style="71" customWidth="1"/>
    <col min="7" max="10" width="9.42578125" style="71" customWidth="1"/>
    <col min="11" max="11" width="9.42578125" style="71" hidden="1" customWidth="1"/>
    <col min="12" max="12" width="1.42578125" style="71" customWidth="1"/>
    <col min="13" max="14" width="9" style="71" customWidth="1"/>
    <col min="15" max="16384" width="9.140625" style="71"/>
  </cols>
  <sheetData>
    <row r="1" spans="1:14" ht="18.75" customHeight="1" x14ac:dyDescent="0.2">
      <c r="A1" s="424" t="s">
        <v>182</v>
      </c>
      <c r="B1" s="425"/>
      <c r="C1" s="425"/>
      <c r="D1" s="425"/>
      <c r="E1" s="425"/>
      <c r="F1" s="425"/>
      <c r="G1" s="425"/>
      <c r="H1" s="425"/>
      <c r="I1" s="425"/>
      <c r="J1" s="425"/>
      <c r="K1" s="425"/>
      <c r="L1" s="425"/>
      <c r="M1" s="425"/>
      <c r="N1" s="425"/>
    </row>
    <row r="2" spans="1:14" ht="15.75" customHeight="1" thickBot="1" x14ac:dyDescent="0.25">
      <c r="A2" s="477" t="s">
        <v>154</v>
      </c>
      <c r="B2" s="477"/>
      <c r="C2" s="477"/>
      <c r="D2" s="477"/>
      <c r="E2" s="477"/>
      <c r="F2" s="477"/>
      <c r="G2" s="477"/>
      <c r="H2" s="477"/>
      <c r="I2" s="477"/>
      <c r="J2" s="477"/>
      <c r="K2" s="477"/>
      <c r="L2" s="477"/>
      <c r="M2" s="477"/>
      <c r="N2" s="72"/>
    </row>
    <row r="3" spans="1:14" ht="17.25" customHeight="1" thickTop="1" x14ac:dyDescent="0.2">
      <c r="A3" s="478" t="s">
        <v>39</v>
      </c>
      <c r="B3" s="478" t="s">
        <v>130</v>
      </c>
      <c r="C3" s="481" t="s">
        <v>40</v>
      </c>
      <c r="D3" s="481"/>
      <c r="E3" s="481"/>
      <c r="F3" s="481"/>
      <c r="G3" s="481"/>
      <c r="H3" s="481"/>
      <c r="I3" s="481"/>
      <c r="J3" s="481"/>
      <c r="K3" s="481"/>
      <c r="L3" s="481"/>
      <c r="M3" s="481"/>
      <c r="N3" s="481"/>
    </row>
    <row r="4" spans="1:14" ht="15.75" customHeight="1" x14ac:dyDescent="0.2">
      <c r="A4" s="479"/>
      <c r="B4" s="479"/>
      <c r="C4" s="482" t="s">
        <v>3</v>
      </c>
      <c r="D4" s="482"/>
      <c r="E4" s="482"/>
      <c r="F4" s="483"/>
      <c r="G4" s="482" t="s">
        <v>41</v>
      </c>
      <c r="H4" s="482"/>
      <c r="I4" s="482"/>
      <c r="J4" s="482"/>
      <c r="K4" s="482"/>
      <c r="L4" s="483"/>
      <c r="M4" s="482" t="s">
        <v>42</v>
      </c>
      <c r="N4" s="482"/>
    </row>
    <row r="5" spans="1:14" ht="16.5" customHeight="1" x14ac:dyDescent="0.2">
      <c r="A5" s="480"/>
      <c r="B5" s="480"/>
      <c r="C5" s="135" t="s">
        <v>43</v>
      </c>
      <c r="D5" s="135" t="s">
        <v>44</v>
      </c>
      <c r="E5" s="135" t="s">
        <v>45</v>
      </c>
      <c r="F5" s="484"/>
      <c r="G5" s="135" t="s">
        <v>46</v>
      </c>
      <c r="H5" s="135" t="s">
        <v>47</v>
      </c>
      <c r="I5" s="135" t="s">
        <v>48</v>
      </c>
      <c r="J5" s="135" t="s">
        <v>49</v>
      </c>
      <c r="K5" s="135" t="s">
        <v>50</v>
      </c>
      <c r="L5" s="484"/>
      <c r="M5" s="135" t="s">
        <v>51</v>
      </c>
      <c r="N5" s="135" t="s">
        <v>53</v>
      </c>
    </row>
    <row r="6" spans="1:14" s="341" customFormat="1" ht="21" customHeight="1" x14ac:dyDescent="0.2">
      <c r="A6" s="356" t="s">
        <v>54</v>
      </c>
      <c r="B6" s="357">
        <v>8</v>
      </c>
      <c r="C6" s="357">
        <v>0</v>
      </c>
      <c r="D6" s="357">
        <v>8</v>
      </c>
      <c r="E6" s="357">
        <v>0</v>
      </c>
      <c r="F6" s="358"/>
      <c r="G6" s="190">
        <v>0</v>
      </c>
      <c r="H6" s="190">
        <v>7</v>
      </c>
      <c r="I6" s="190">
        <v>0</v>
      </c>
      <c r="J6" s="190">
        <v>1</v>
      </c>
      <c r="K6" s="190">
        <v>0</v>
      </c>
      <c r="L6" s="358"/>
      <c r="M6" s="359" t="s">
        <v>193</v>
      </c>
      <c r="N6" s="190">
        <v>3</v>
      </c>
    </row>
    <row r="7" spans="1:14" s="341" customFormat="1" ht="21" customHeight="1" x14ac:dyDescent="0.2">
      <c r="A7" s="340" t="s">
        <v>55</v>
      </c>
      <c r="B7" s="188">
        <v>4</v>
      </c>
      <c r="C7" s="190">
        <v>3</v>
      </c>
      <c r="D7" s="190">
        <v>1</v>
      </c>
      <c r="E7" s="190">
        <v>0</v>
      </c>
      <c r="F7" s="189"/>
      <c r="G7" s="190">
        <v>0</v>
      </c>
      <c r="H7" s="190">
        <v>2</v>
      </c>
      <c r="I7" s="190">
        <v>0</v>
      </c>
      <c r="J7" s="190">
        <v>2</v>
      </c>
      <c r="K7" s="190">
        <v>0</v>
      </c>
      <c r="L7" s="189"/>
      <c r="M7" s="190">
        <v>0</v>
      </c>
      <c r="N7" s="188">
        <v>4</v>
      </c>
    </row>
    <row r="8" spans="1:14" s="341" customFormat="1" ht="21" customHeight="1" x14ac:dyDescent="0.2">
      <c r="A8" s="340" t="s">
        <v>56</v>
      </c>
      <c r="B8" s="188">
        <v>3</v>
      </c>
      <c r="C8" s="188">
        <v>2</v>
      </c>
      <c r="D8" s="190">
        <v>1</v>
      </c>
      <c r="E8" s="190">
        <v>0</v>
      </c>
      <c r="F8" s="189"/>
      <c r="G8" s="190">
        <v>1</v>
      </c>
      <c r="H8" s="190">
        <v>2</v>
      </c>
      <c r="I8" s="190">
        <v>0</v>
      </c>
      <c r="J8" s="190">
        <v>0</v>
      </c>
      <c r="K8" s="190">
        <v>0</v>
      </c>
      <c r="L8" s="189"/>
      <c r="M8" s="190">
        <v>0</v>
      </c>
      <c r="N8" s="188">
        <v>3</v>
      </c>
    </row>
    <row r="9" spans="1:14" s="341" customFormat="1" ht="21" customHeight="1" x14ac:dyDescent="0.2">
      <c r="A9" s="340" t="s">
        <v>57</v>
      </c>
      <c r="B9" s="188">
        <v>3</v>
      </c>
      <c r="C9" s="188">
        <v>2</v>
      </c>
      <c r="D9" s="190">
        <v>1</v>
      </c>
      <c r="E9" s="190">
        <v>0</v>
      </c>
      <c r="F9" s="189"/>
      <c r="G9" s="190">
        <v>0</v>
      </c>
      <c r="H9" s="190">
        <v>3</v>
      </c>
      <c r="I9" s="190">
        <v>0</v>
      </c>
      <c r="J9" s="190">
        <v>0</v>
      </c>
      <c r="K9" s="190">
        <v>0</v>
      </c>
      <c r="L9" s="189"/>
      <c r="M9" s="190">
        <v>0</v>
      </c>
      <c r="N9" s="188">
        <v>3</v>
      </c>
    </row>
    <row r="10" spans="1:14" s="341" customFormat="1" ht="21" customHeight="1" x14ac:dyDescent="0.2">
      <c r="A10" s="340" t="s">
        <v>58</v>
      </c>
      <c r="B10" s="188">
        <v>22</v>
      </c>
      <c r="C10" s="360">
        <v>0</v>
      </c>
      <c r="D10" s="190">
        <v>22</v>
      </c>
      <c r="E10" s="190">
        <v>0</v>
      </c>
      <c r="F10" s="189"/>
      <c r="G10" s="190">
        <v>6</v>
      </c>
      <c r="H10" s="190">
        <v>15</v>
      </c>
      <c r="I10" s="190">
        <v>0</v>
      </c>
      <c r="J10" s="190">
        <v>1</v>
      </c>
      <c r="K10" s="190">
        <v>0</v>
      </c>
      <c r="L10" s="189"/>
      <c r="M10" s="190">
        <v>0</v>
      </c>
      <c r="N10" s="188">
        <v>22</v>
      </c>
    </row>
    <row r="11" spans="1:14" s="341" customFormat="1" ht="21" customHeight="1" x14ac:dyDescent="0.2">
      <c r="A11" s="361" t="s">
        <v>131</v>
      </c>
      <c r="B11" s="188">
        <v>3</v>
      </c>
      <c r="C11" s="190">
        <v>0</v>
      </c>
      <c r="D11" s="190">
        <v>3</v>
      </c>
      <c r="E11" s="190">
        <v>0</v>
      </c>
      <c r="F11" s="189"/>
      <c r="G11" s="190">
        <v>0</v>
      </c>
      <c r="H11" s="190">
        <v>3</v>
      </c>
      <c r="I11" s="190">
        <v>0</v>
      </c>
      <c r="J11" s="190">
        <v>0</v>
      </c>
      <c r="K11" s="190">
        <v>0</v>
      </c>
      <c r="L11" s="189"/>
      <c r="M11" s="362" t="s">
        <v>194</v>
      </c>
      <c r="N11" s="188">
        <v>1</v>
      </c>
    </row>
    <row r="12" spans="1:14" s="341" customFormat="1" ht="21" customHeight="1" x14ac:dyDescent="0.2">
      <c r="A12" s="340" t="s">
        <v>60</v>
      </c>
      <c r="B12" s="188">
        <v>2</v>
      </c>
      <c r="C12" s="190">
        <v>1</v>
      </c>
      <c r="D12" s="190">
        <v>1</v>
      </c>
      <c r="E12" s="190">
        <v>0</v>
      </c>
      <c r="F12" s="189"/>
      <c r="G12" s="190">
        <v>0</v>
      </c>
      <c r="H12" s="190">
        <v>2</v>
      </c>
      <c r="I12" s="190">
        <v>0</v>
      </c>
      <c r="J12" s="190">
        <v>0</v>
      </c>
      <c r="K12" s="190">
        <v>0</v>
      </c>
      <c r="L12" s="189"/>
      <c r="M12" s="190">
        <v>0</v>
      </c>
      <c r="N12" s="188">
        <v>2</v>
      </c>
    </row>
    <row r="13" spans="1:14" s="341" customFormat="1" ht="21" customHeight="1" x14ac:dyDescent="0.2">
      <c r="A13" s="340" t="s">
        <v>61</v>
      </c>
      <c r="B13" s="188">
        <v>4</v>
      </c>
      <c r="C13" s="188">
        <v>4</v>
      </c>
      <c r="D13" s="190">
        <v>0</v>
      </c>
      <c r="E13" s="190">
        <v>0</v>
      </c>
      <c r="F13" s="189"/>
      <c r="G13" s="190">
        <v>0</v>
      </c>
      <c r="H13" s="190">
        <v>4</v>
      </c>
      <c r="I13" s="190">
        <v>0</v>
      </c>
      <c r="J13" s="190">
        <v>0</v>
      </c>
      <c r="K13" s="190">
        <v>0</v>
      </c>
      <c r="L13" s="189"/>
      <c r="M13" s="190">
        <v>0</v>
      </c>
      <c r="N13" s="188">
        <v>4</v>
      </c>
    </row>
    <row r="14" spans="1:14" s="341" customFormat="1" ht="21" customHeight="1" x14ac:dyDescent="0.2">
      <c r="A14" s="340" t="s">
        <v>62</v>
      </c>
      <c r="B14" s="188">
        <v>4</v>
      </c>
      <c r="C14" s="188">
        <v>4</v>
      </c>
      <c r="D14" s="190">
        <v>0</v>
      </c>
      <c r="E14" s="190">
        <v>0</v>
      </c>
      <c r="F14" s="189"/>
      <c r="G14" s="190">
        <v>1</v>
      </c>
      <c r="H14" s="190">
        <v>3</v>
      </c>
      <c r="I14" s="190">
        <v>0</v>
      </c>
      <c r="J14" s="190">
        <v>0</v>
      </c>
      <c r="K14" s="190">
        <v>0</v>
      </c>
      <c r="L14" s="189"/>
      <c r="M14" s="190">
        <v>0</v>
      </c>
      <c r="N14" s="188">
        <v>4</v>
      </c>
    </row>
    <row r="15" spans="1:14" s="341" customFormat="1" ht="21" customHeight="1" x14ac:dyDescent="0.2">
      <c r="A15" s="340" t="s">
        <v>63</v>
      </c>
      <c r="B15" s="188">
        <v>1</v>
      </c>
      <c r="C15" s="190">
        <v>1</v>
      </c>
      <c r="D15" s="190">
        <v>0</v>
      </c>
      <c r="E15" s="190">
        <v>0</v>
      </c>
      <c r="F15" s="189"/>
      <c r="G15" s="190">
        <v>0</v>
      </c>
      <c r="H15" s="190">
        <v>1</v>
      </c>
      <c r="I15" s="190">
        <v>0</v>
      </c>
      <c r="J15" s="190">
        <v>0</v>
      </c>
      <c r="K15" s="190">
        <v>0</v>
      </c>
      <c r="L15" s="189"/>
      <c r="M15" s="190">
        <v>0</v>
      </c>
      <c r="N15" s="188">
        <v>1</v>
      </c>
    </row>
    <row r="16" spans="1:14" s="341" customFormat="1" ht="21" customHeight="1" x14ac:dyDescent="0.2">
      <c r="A16" s="340" t="s">
        <v>64</v>
      </c>
      <c r="B16" s="188">
        <v>1</v>
      </c>
      <c r="C16" s="188">
        <v>1</v>
      </c>
      <c r="D16" s="190">
        <v>0</v>
      </c>
      <c r="E16" s="190">
        <v>0</v>
      </c>
      <c r="F16" s="189"/>
      <c r="G16" s="190">
        <v>0</v>
      </c>
      <c r="H16" s="190">
        <v>1</v>
      </c>
      <c r="I16" s="190">
        <v>0</v>
      </c>
      <c r="J16" s="190">
        <v>0</v>
      </c>
      <c r="K16" s="190">
        <v>0</v>
      </c>
      <c r="L16" s="189"/>
      <c r="M16" s="190">
        <v>0</v>
      </c>
      <c r="N16" s="188">
        <v>1</v>
      </c>
    </row>
    <row r="17" spans="1:14" s="341" customFormat="1" ht="21" customHeight="1" x14ac:dyDescent="0.2">
      <c r="A17" s="340" t="s">
        <v>65</v>
      </c>
      <c r="B17" s="190">
        <v>0</v>
      </c>
      <c r="C17" s="190">
        <v>0</v>
      </c>
      <c r="D17" s="190">
        <v>0</v>
      </c>
      <c r="E17" s="190">
        <v>0</v>
      </c>
      <c r="F17" s="189"/>
      <c r="G17" s="190">
        <v>0</v>
      </c>
      <c r="H17" s="190">
        <v>0</v>
      </c>
      <c r="I17" s="190">
        <v>0</v>
      </c>
      <c r="J17" s="190">
        <v>0</v>
      </c>
      <c r="K17" s="190">
        <v>0</v>
      </c>
      <c r="L17" s="189"/>
      <c r="M17" s="190">
        <v>0</v>
      </c>
      <c r="N17" s="190">
        <v>0</v>
      </c>
    </row>
    <row r="18" spans="1:14" s="341" customFormat="1" ht="21" customHeight="1" x14ac:dyDescent="0.2">
      <c r="A18" s="340" t="s">
        <v>66</v>
      </c>
      <c r="B18" s="188">
        <v>2</v>
      </c>
      <c r="C18" s="190">
        <v>2</v>
      </c>
      <c r="D18" s="190">
        <v>0</v>
      </c>
      <c r="E18" s="190">
        <v>0</v>
      </c>
      <c r="F18" s="189"/>
      <c r="G18" s="190">
        <v>0</v>
      </c>
      <c r="H18" s="190">
        <v>0</v>
      </c>
      <c r="I18" s="190">
        <v>0</v>
      </c>
      <c r="J18" s="190">
        <v>2</v>
      </c>
      <c r="K18" s="190">
        <v>0</v>
      </c>
      <c r="L18" s="189"/>
      <c r="M18" s="190">
        <v>0</v>
      </c>
      <c r="N18" s="188">
        <v>2</v>
      </c>
    </row>
    <row r="19" spans="1:14" s="341" customFormat="1" ht="21" customHeight="1" x14ac:dyDescent="0.2">
      <c r="A19" s="342" t="s">
        <v>67</v>
      </c>
      <c r="B19" s="190">
        <v>0</v>
      </c>
      <c r="C19" s="190">
        <v>0</v>
      </c>
      <c r="D19" s="190">
        <v>0</v>
      </c>
      <c r="E19" s="190">
        <v>0</v>
      </c>
      <c r="F19" s="189"/>
      <c r="G19" s="190">
        <v>0</v>
      </c>
      <c r="H19" s="190">
        <v>0</v>
      </c>
      <c r="I19" s="190">
        <v>0</v>
      </c>
      <c r="J19" s="190">
        <v>0</v>
      </c>
      <c r="K19" s="190">
        <v>0</v>
      </c>
      <c r="L19" s="189"/>
      <c r="M19" s="190">
        <v>0</v>
      </c>
      <c r="N19" s="190">
        <v>0</v>
      </c>
    </row>
    <row r="20" spans="1:14" s="341" customFormat="1" ht="21" customHeight="1" x14ac:dyDescent="0.2">
      <c r="A20" s="342" t="s">
        <v>68</v>
      </c>
      <c r="B20" s="343">
        <v>2</v>
      </c>
      <c r="C20" s="344">
        <v>0</v>
      </c>
      <c r="D20" s="190">
        <v>2</v>
      </c>
      <c r="E20" s="344">
        <v>0</v>
      </c>
      <c r="F20" s="345"/>
      <c r="G20" s="344">
        <v>2</v>
      </c>
      <c r="H20" s="190">
        <v>0</v>
      </c>
      <c r="I20" s="190">
        <v>0</v>
      </c>
      <c r="J20" s="344">
        <v>0</v>
      </c>
      <c r="K20" s="190">
        <v>0</v>
      </c>
      <c r="L20" s="345"/>
      <c r="M20" s="344">
        <v>0</v>
      </c>
      <c r="N20" s="343">
        <v>2</v>
      </c>
    </row>
    <row r="21" spans="1:14" ht="22.5" customHeight="1" thickBot="1" x14ac:dyDescent="0.25">
      <c r="A21" s="136" t="s">
        <v>101</v>
      </c>
      <c r="B21" s="137">
        <f>SUM(B6:B20)</f>
        <v>59</v>
      </c>
      <c r="C21" s="137">
        <f>SUM(C6:C20)</f>
        <v>20</v>
      </c>
      <c r="D21" s="138">
        <f>SUM(D6:D20)</f>
        <v>39</v>
      </c>
      <c r="E21" s="138">
        <f>SUM(E6:E20)</f>
        <v>0</v>
      </c>
      <c r="F21" s="139"/>
      <c r="G21" s="138">
        <f>SUM(G6:G20)</f>
        <v>10</v>
      </c>
      <c r="H21" s="138">
        <f>SUM(H6:H20)</f>
        <v>43</v>
      </c>
      <c r="I21" s="138">
        <f>SUM(I6:I20)</f>
        <v>0</v>
      </c>
      <c r="J21" s="138">
        <f>SUM(J6:J20)</f>
        <v>6</v>
      </c>
      <c r="K21" s="138">
        <f>SUM(K6:K20)</f>
        <v>0</v>
      </c>
      <c r="L21" s="139"/>
      <c r="M21" s="140">
        <v>7</v>
      </c>
      <c r="N21" s="137">
        <f>SUM(N6:N20)</f>
        <v>52</v>
      </c>
    </row>
    <row r="22" spans="1:14" ht="27" customHeight="1" thickTop="1" x14ac:dyDescent="0.2">
      <c r="A22" s="485" t="s">
        <v>197</v>
      </c>
      <c r="B22" s="486"/>
      <c r="C22" s="486"/>
      <c r="D22" s="486"/>
      <c r="E22" s="486"/>
      <c r="F22" s="486"/>
      <c r="G22" s="486"/>
      <c r="H22" s="486"/>
      <c r="I22" s="486"/>
      <c r="J22" s="486"/>
      <c r="K22" s="486"/>
      <c r="L22" s="486"/>
      <c r="M22" s="486"/>
      <c r="N22" s="486"/>
    </row>
    <row r="23" spans="1:14" ht="26.25" customHeight="1" x14ac:dyDescent="0.2">
      <c r="A23" s="487" t="s">
        <v>198</v>
      </c>
      <c r="B23" s="373"/>
      <c r="C23" s="373"/>
      <c r="D23" s="373"/>
      <c r="E23" s="373"/>
      <c r="F23" s="373"/>
      <c r="G23" s="373"/>
      <c r="H23" s="373"/>
      <c r="I23" s="373"/>
      <c r="J23" s="373"/>
      <c r="K23" s="373"/>
      <c r="L23" s="373"/>
      <c r="M23" s="373"/>
      <c r="N23" s="373"/>
    </row>
    <row r="24" spans="1:14" x14ac:dyDescent="0.2">
      <c r="A24" s="475" t="s">
        <v>164</v>
      </c>
      <c r="B24" s="475"/>
      <c r="C24" s="475"/>
      <c r="D24" s="475"/>
      <c r="E24" s="475"/>
      <c r="F24" s="475"/>
      <c r="G24" s="475"/>
      <c r="H24" s="475"/>
      <c r="I24" s="475"/>
      <c r="J24" s="475"/>
      <c r="K24" s="475"/>
      <c r="L24" s="475"/>
      <c r="M24" s="475"/>
      <c r="N24" s="148"/>
    </row>
    <row r="25" spans="1:14" ht="6.75" customHeight="1" x14ac:dyDescent="0.2">
      <c r="A25" s="149"/>
      <c r="B25" s="149"/>
      <c r="C25" s="149"/>
      <c r="D25" s="149"/>
      <c r="E25" s="149"/>
      <c r="F25" s="149"/>
      <c r="G25" s="149"/>
      <c r="H25" s="149"/>
      <c r="I25" s="149"/>
      <c r="J25" s="149"/>
      <c r="K25" s="149"/>
      <c r="L25" s="149"/>
      <c r="M25" s="149"/>
      <c r="N25" s="148"/>
    </row>
    <row r="26" spans="1:14" ht="15.75" x14ac:dyDescent="0.25">
      <c r="A26" s="476" t="s">
        <v>29</v>
      </c>
      <c r="B26" s="476"/>
      <c r="C26" s="476"/>
      <c r="D26" s="476"/>
      <c r="E26" s="150"/>
      <c r="F26" s="150"/>
      <c r="G26" s="451">
        <v>26</v>
      </c>
      <c r="H26" s="451"/>
      <c r="I26" s="451"/>
      <c r="J26" s="150"/>
      <c r="K26" s="151">
        <v>26</v>
      </c>
      <c r="L26" s="151"/>
      <c r="M26" s="150"/>
      <c r="N26" s="150"/>
    </row>
    <row r="28" spans="1:14" x14ac:dyDescent="0.2">
      <c r="D28" s="241" t="s">
        <v>160</v>
      </c>
    </row>
  </sheetData>
  <mergeCells count="15">
    <mergeCell ref="A24:M24"/>
    <mergeCell ref="A26:D26"/>
    <mergeCell ref="A1:N1"/>
    <mergeCell ref="A2:M2"/>
    <mergeCell ref="A3:A5"/>
    <mergeCell ref="B3:B5"/>
    <mergeCell ref="C3:N3"/>
    <mergeCell ref="C4:E4"/>
    <mergeCell ref="F4:F5"/>
    <mergeCell ref="G4:K4"/>
    <mergeCell ref="L4:L5"/>
    <mergeCell ref="M4:N4"/>
    <mergeCell ref="A22:N22"/>
    <mergeCell ref="G26:I26"/>
    <mergeCell ref="A23:N23"/>
  </mergeCells>
  <printOptions horizontalCentered="1"/>
  <pageMargins left="0.70866141732283472" right="0.70866141732283472" top="0.74803149606299213" bottom="0.74803149606299213" header="0.31496062992125984" footer="0.31496062992125984"/>
  <pageSetup paperSize="9" scale="98" orientation="landscape" verticalDpi="0"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CFF"/>
  </sheetPr>
  <dimension ref="A1:K18"/>
  <sheetViews>
    <sheetView rightToLeft="1" view="pageBreakPreview" zoomScaleSheetLayoutView="100" workbookViewId="0">
      <selection activeCell="D16" sqref="D16"/>
    </sheetView>
  </sheetViews>
  <sheetFormatPr defaultRowHeight="12.75" x14ac:dyDescent="0.2"/>
  <cols>
    <col min="1" max="1" width="23" customWidth="1"/>
    <col min="2" max="2" width="13.140625" customWidth="1"/>
    <col min="3" max="6" width="11.5703125" customWidth="1"/>
    <col min="7" max="7" width="1" customWidth="1"/>
    <col min="8" max="11" width="11.5703125" customWidth="1"/>
  </cols>
  <sheetData>
    <row r="1" spans="1:11" s="40" customFormat="1" ht="32.25" customHeight="1" x14ac:dyDescent="0.2">
      <c r="A1" s="376" t="s">
        <v>176</v>
      </c>
      <c r="B1" s="377"/>
      <c r="C1" s="377"/>
      <c r="D1" s="377"/>
      <c r="E1" s="377"/>
      <c r="F1" s="377"/>
      <c r="G1" s="377"/>
      <c r="H1" s="377"/>
      <c r="I1" s="377"/>
      <c r="J1" s="377"/>
      <c r="K1" s="377"/>
    </row>
    <row r="2" spans="1:11" s="353" customFormat="1" ht="24.75" customHeight="1" thickBot="1" x14ac:dyDescent="0.25">
      <c r="A2" s="374" t="s">
        <v>142</v>
      </c>
      <c r="B2" s="375"/>
      <c r="C2" s="375"/>
      <c r="D2" s="375"/>
      <c r="E2" s="375"/>
      <c r="F2" s="375"/>
      <c r="G2" s="375"/>
      <c r="H2" s="375"/>
      <c r="I2" s="375"/>
      <c r="J2" s="375"/>
      <c r="K2" s="375"/>
    </row>
    <row r="3" spans="1:11" ht="29.25" customHeight="1" thickTop="1" x14ac:dyDescent="0.2">
      <c r="A3" s="369" t="s">
        <v>3</v>
      </c>
      <c r="B3" s="381" t="s">
        <v>7</v>
      </c>
      <c r="C3" s="382" t="s">
        <v>120</v>
      </c>
      <c r="D3" s="382"/>
      <c r="E3" s="382"/>
      <c r="F3" s="382"/>
      <c r="G3" s="182"/>
      <c r="H3" s="382" t="s">
        <v>122</v>
      </c>
      <c r="I3" s="382"/>
      <c r="J3" s="382"/>
      <c r="K3" s="382"/>
    </row>
    <row r="4" spans="1:11" ht="27.75" customHeight="1" x14ac:dyDescent="0.2">
      <c r="A4" s="370"/>
      <c r="B4" s="370"/>
      <c r="C4" s="176" t="s">
        <v>139</v>
      </c>
      <c r="D4" s="173" t="s">
        <v>32</v>
      </c>
      <c r="E4" s="173" t="s">
        <v>121</v>
      </c>
      <c r="F4" s="173" t="s">
        <v>0</v>
      </c>
      <c r="G4" s="244"/>
      <c r="H4" s="176" t="s">
        <v>140</v>
      </c>
      <c r="I4" s="173" t="s">
        <v>32</v>
      </c>
      <c r="J4" s="176" t="s">
        <v>121</v>
      </c>
      <c r="K4" s="173" t="s">
        <v>0</v>
      </c>
    </row>
    <row r="5" spans="1:11" ht="35.1" customHeight="1" x14ac:dyDescent="0.2">
      <c r="A5" s="78" t="s">
        <v>17</v>
      </c>
      <c r="B5" s="193">
        <v>8</v>
      </c>
      <c r="C5" s="193">
        <v>0</v>
      </c>
      <c r="D5" s="193">
        <v>10</v>
      </c>
      <c r="E5" s="193">
        <v>23</v>
      </c>
      <c r="F5" s="193">
        <f t="shared" ref="F5:F11" si="0">SUM(C5:E5)</f>
        <v>33</v>
      </c>
      <c r="G5" s="194"/>
      <c r="H5" s="195">
        <f t="shared" ref="H5:H11" si="1">C5/F5*100</f>
        <v>0</v>
      </c>
      <c r="I5" s="26">
        <f t="shared" ref="I5:I11" si="2">D5/F5*100</f>
        <v>30.303030303030305</v>
      </c>
      <c r="J5" s="195">
        <f t="shared" ref="J5:J11" si="3">E5/F5*100</f>
        <v>69.696969696969703</v>
      </c>
      <c r="K5" s="195">
        <f t="shared" ref="K5:K11" si="4">SUM(H5:J5)</f>
        <v>100</v>
      </c>
    </row>
    <row r="6" spans="1:11" ht="35.1" customHeight="1" x14ac:dyDescent="0.2">
      <c r="A6" s="79" t="s">
        <v>4</v>
      </c>
      <c r="B6" s="196">
        <v>17</v>
      </c>
      <c r="C6" s="196">
        <v>12</v>
      </c>
      <c r="D6" s="196">
        <v>35</v>
      </c>
      <c r="E6" s="196">
        <v>57</v>
      </c>
      <c r="F6" s="196">
        <f t="shared" si="0"/>
        <v>104</v>
      </c>
      <c r="G6" s="196"/>
      <c r="H6" s="197">
        <f t="shared" si="1"/>
        <v>11.538461538461538</v>
      </c>
      <c r="I6" s="197">
        <f t="shared" si="2"/>
        <v>33.653846153846153</v>
      </c>
      <c r="J6" s="197">
        <f t="shared" si="3"/>
        <v>54.807692307692314</v>
      </c>
      <c r="K6" s="197">
        <f t="shared" si="4"/>
        <v>100</v>
      </c>
    </row>
    <row r="7" spans="1:11" ht="35.1" customHeight="1" x14ac:dyDescent="0.2">
      <c r="A7" s="79" t="s">
        <v>16</v>
      </c>
      <c r="B7" s="196">
        <v>2</v>
      </c>
      <c r="C7" s="196">
        <v>0</v>
      </c>
      <c r="D7" s="196">
        <v>7</v>
      </c>
      <c r="E7" s="196">
        <v>11</v>
      </c>
      <c r="F7" s="196">
        <f t="shared" si="0"/>
        <v>18</v>
      </c>
      <c r="G7" s="196"/>
      <c r="H7" s="197">
        <f t="shared" si="1"/>
        <v>0</v>
      </c>
      <c r="I7" s="197">
        <f t="shared" si="2"/>
        <v>38.888888888888893</v>
      </c>
      <c r="J7" s="197">
        <f t="shared" si="3"/>
        <v>61.111111111111114</v>
      </c>
      <c r="K7" s="197">
        <f t="shared" si="4"/>
        <v>100</v>
      </c>
    </row>
    <row r="8" spans="1:11" ht="35.1" customHeight="1" x14ac:dyDescent="0.2">
      <c r="A8" s="79" t="s">
        <v>5</v>
      </c>
      <c r="B8" s="196">
        <v>1</v>
      </c>
      <c r="C8" s="196">
        <v>4</v>
      </c>
      <c r="D8" s="196">
        <v>12</v>
      </c>
      <c r="E8" s="196">
        <v>21</v>
      </c>
      <c r="F8" s="198">
        <f t="shared" si="0"/>
        <v>37</v>
      </c>
      <c r="G8" s="196"/>
      <c r="H8" s="197">
        <f t="shared" si="1"/>
        <v>10.810810810810811</v>
      </c>
      <c r="I8" s="197">
        <f t="shared" si="2"/>
        <v>32.432432432432435</v>
      </c>
      <c r="J8" s="197">
        <f t="shared" si="3"/>
        <v>56.756756756756758</v>
      </c>
      <c r="K8" s="197">
        <f t="shared" si="4"/>
        <v>100</v>
      </c>
    </row>
    <row r="9" spans="1:11" ht="35.1" customHeight="1" x14ac:dyDescent="0.2">
      <c r="A9" s="80" t="s">
        <v>18</v>
      </c>
      <c r="B9" s="200">
        <v>3</v>
      </c>
      <c r="C9" s="200">
        <v>0</v>
      </c>
      <c r="D9" s="200">
        <v>34</v>
      </c>
      <c r="E9" s="200">
        <v>11</v>
      </c>
      <c r="F9" s="200">
        <f t="shared" si="0"/>
        <v>45</v>
      </c>
      <c r="G9" s="32"/>
      <c r="H9" s="203">
        <f t="shared" si="1"/>
        <v>0</v>
      </c>
      <c r="I9" s="204">
        <f t="shared" si="2"/>
        <v>75.555555555555557</v>
      </c>
      <c r="J9" s="203">
        <f t="shared" si="3"/>
        <v>24.444444444444443</v>
      </c>
      <c r="K9" s="203">
        <f t="shared" si="4"/>
        <v>100</v>
      </c>
    </row>
    <row r="10" spans="1:11" ht="35.1" customHeight="1" x14ac:dyDescent="0.2">
      <c r="A10" s="224" t="s">
        <v>10</v>
      </c>
      <c r="B10" s="225">
        <v>13</v>
      </c>
      <c r="C10" s="225">
        <v>0</v>
      </c>
      <c r="D10" s="225">
        <v>4</v>
      </c>
      <c r="E10" s="225">
        <v>11</v>
      </c>
      <c r="F10" s="225">
        <f t="shared" si="0"/>
        <v>15</v>
      </c>
      <c r="G10" s="225"/>
      <c r="H10" s="227">
        <f t="shared" si="1"/>
        <v>0</v>
      </c>
      <c r="I10" s="227">
        <f t="shared" si="2"/>
        <v>26.666666666666668</v>
      </c>
      <c r="J10" s="227">
        <f t="shared" si="3"/>
        <v>73.333333333333329</v>
      </c>
      <c r="K10" s="227">
        <f t="shared" si="4"/>
        <v>100</v>
      </c>
    </row>
    <row r="11" spans="1:11" ht="35.1" customHeight="1" thickBot="1" x14ac:dyDescent="0.25">
      <c r="A11" s="220" t="s">
        <v>23</v>
      </c>
      <c r="B11" s="221">
        <f>SUM(B5:B10)</f>
        <v>44</v>
      </c>
      <c r="C11" s="221">
        <f>SUM(C5:C10)</f>
        <v>16</v>
      </c>
      <c r="D11" s="221">
        <f>SUM(D5:D10)</f>
        <v>102</v>
      </c>
      <c r="E11" s="221">
        <f>SUM(E5:E10)</f>
        <v>134</v>
      </c>
      <c r="F11" s="221">
        <f t="shared" si="0"/>
        <v>252</v>
      </c>
      <c r="G11" s="221"/>
      <c r="H11" s="223">
        <f t="shared" si="1"/>
        <v>6.3492063492063489</v>
      </c>
      <c r="I11" s="223">
        <f t="shared" si="2"/>
        <v>40.476190476190474</v>
      </c>
      <c r="J11" s="223">
        <f t="shared" si="3"/>
        <v>53.174603174603178</v>
      </c>
      <c r="K11" s="223">
        <f t="shared" si="4"/>
        <v>100</v>
      </c>
    </row>
    <row r="12" spans="1:11" ht="8.25" customHeight="1" thickTop="1" x14ac:dyDescent="0.2">
      <c r="A12" s="29"/>
      <c r="B12" s="29"/>
      <c r="C12" s="29"/>
      <c r="D12" s="29"/>
      <c r="E12" s="29"/>
      <c r="F12" s="29"/>
      <c r="G12" s="29"/>
      <c r="H12" s="29"/>
      <c r="I12" s="29"/>
      <c r="J12" s="29"/>
      <c r="K12" s="29"/>
    </row>
    <row r="13" spans="1:11" ht="19.5" customHeight="1" x14ac:dyDescent="0.2">
      <c r="A13" s="380" t="s">
        <v>196</v>
      </c>
      <c r="B13" s="379"/>
      <c r="C13" s="379"/>
      <c r="D13" s="379"/>
      <c r="E13" s="379"/>
      <c r="F13" s="379"/>
      <c r="G13" s="379"/>
      <c r="H13" s="379"/>
      <c r="I13" s="379"/>
      <c r="J13" s="379"/>
      <c r="K13" s="379"/>
    </row>
    <row r="14" spans="1:11" s="40" customFormat="1" ht="22.5" customHeight="1" x14ac:dyDescent="0.2">
      <c r="A14" s="379" t="s">
        <v>30</v>
      </c>
      <c r="B14" s="379"/>
      <c r="C14" s="379"/>
      <c r="D14" s="379"/>
      <c r="E14" s="379"/>
      <c r="F14" s="379"/>
      <c r="G14" s="379"/>
      <c r="H14" s="379"/>
      <c r="I14" s="379"/>
      <c r="J14" s="379"/>
      <c r="K14" s="379"/>
    </row>
    <row r="15" spans="1:11" ht="27" customHeight="1" x14ac:dyDescent="0.2">
      <c r="A15" s="178"/>
      <c r="B15" s="10"/>
      <c r="C15" s="10"/>
      <c r="D15" s="10"/>
      <c r="E15" s="29"/>
      <c r="F15" s="29"/>
      <c r="G15" s="29"/>
      <c r="H15" s="29"/>
      <c r="I15" s="29"/>
      <c r="J15" s="29"/>
      <c r="K15" s="29"/>
    </row>
    <row r="16" spans="1:11" ht="33.75" customHeight="1" x14ac:dyDescent="0.2">
      <c r="A16" s="29"/>
      <c r="B16" s="29"/>
      <c r="C16" s="29"/>
      <c r="D16" s="29"/>
      <c r="E16" s="29"/>
      <c r="F16" s="29"/>
      <c r="G16" s="29"/>
      <c r="H16" s="29"/>
      <c r="I16" s="29"/>
      <c r="J16" s="29"/>
      <c r="K16" s="29"/>
    </row>
    <row r="17" spans="1:11" ht="31.5" customHeight="1" x14ac:dyDescent="0.2">
      <c r="A17" s="28"/>
      <c r="B17" s="25"/>
      <c r="C17" s="25"/>
      <c r="D17" s="25"/>
      <c r="E17" s="25"/>
      <c r="F17" s="25"/>
      <c r="G17" s="25"/>
      <c r="H17" s="18"/>
      <c r="I17" s="18"/>
      <c r="J17" s="18"/>
      <c r="K17" s="25"/>
    </row>
    <row r="18" spans="1:11" ht="23.25" customHeight="1" x14ac:dyDescent="0.2">
      <c r="A18" s="367" t="s">
        <v>29</v>
      </c>
      <c r="B18" s="367"/>
      <c r="C18" s="367"/>
      <c r="D18" s="367"/>
      <c r="E18" s="113">
        <v>14</v>
      </c>
      <c r="F18" s="35"/>
      <c r="G18" s="35"/>
      <c r="H18" s="35"/>
      <c r="I18" s="35"/>
      <c r="J18" s="35"/>
      <c r="K18" s="35"/>
    </row>
  </sheetData>
  <mergeCells count="9">
    <mergeCell ref="A13:K13"/>
    <mergeCell ref="A14:K14"/>
    <mergeCell ref="A18:D18"/>
    <mergeCell ref="A2:K2"/>
    <mergeCell ref="A1:K1"/>
    <mergeCell ref="A3:A4"/>
    <mergeCell ref="B3:B4"/>
    <mergeCell ref="C3:F3"/>
    <mergeCell ref="H3:K3"/>
  </mergeCells>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FF"/>
  </sheetPr>
  <dimension ref="A1:J20"/>
  <sheetViews>
    <sheetView rightToLeft="1" view="pageBreakPreview" zoomScaleSheetLayoutView="100" workbookViewId="0">
      <selection activeCell="A15" sqref="A15:G15"/>
    </sheetView>
  </sheetViews>
  <sheetFormatPr defaultRowHeight="12.75" x14ac:dyDescent="0.2"/>
  <cols>
    <col min="1" max="1" width="22.85546875" customWidth="1"/>
    <col min="2" max="2" width="12.85546875" customWidth="1"/>
    <col min="3" max="3" width="15" customWidth="1"/>
    <col min="4" max="4" width="1.42578125" customWidth="1"/>
    <col min="5" max="5" width="16.7109375" customWidth="1"/>
    <col min="6" max="6" width="1.140625" customWidth="1"/>
    <col min="7" max="7" width="17.28515625" customWidth="1"/>
    <col min="8" max="8" width="9.5703125" customWidth="1"/>
    <col min="9" max="9" width="10.5703125" bestFit="1" customWidth="1"/>
  </cols>
  <sheetData>
    <row r="1" spans="1:10" s="40" customFormat="1" ht="36" customHeight="1" x14ac:dyDescent="0.2">
      <c r="A1" s="384" t="s">
        <v>192</v>
      </c>
      <c r="B1" s="384"/>
      <c r="C1" s="385"/>
      <c r="D1" s="385"/>
      <c r="E1" s="385"/>
      <c r="F1" s="385"/>
      <c r="G1" s="385"/>
    </row>
    <row r="2" spans="1:10" s="353" customFormat="1" ht="27.75" customHeight="1" thickBot="1" x14ac:dyDescent="0.25">
      <c r="A2" s="374" t="s">
        <v>143</v>
      </c>
      <c r="B2" s="374"/>
      <c r="C2" s="375"/>
      <c r="D2" s="375"/>
      <c r="E2" s="375"/>
      <c r="F2" s="375"/>
      <c r="G2" s="375"/>
    </row>
    <row r="3" spans="1:10" ht="21" customHeight="1" thickTop="1" x14ac:dyDescent="0.2">
      <c r="A3" s="391" t="s">
        <v>3</v>
      </c>
      <c r="B3" s="390" t="s">
        <v>169</v>
      </c>
      <c r="C3" s="390"/>
      <c r="D3" s="390"/>
      <c r="E3" s="390"/>
      <c r="F3" s="186"/>
      <c r="G3" s="386" t="s">
        <v>156</v>
      </c>
    </row>
    <row r="4" spans="1:10" ht="23.25" customHeight="1" x14ac:dyDescent="0.2">
      <c r="A4" s="392"/>
      <c r="B4" s="173" t="s">
        <v>37</v>
      </c>
      <c r="C4" s="173" t="s">
        <v>36</v>
      </c>
      <c r="D4" s="389" t="s">
        <v>0</v>
      </c>
      <c r="E4" s="389"/>
      <c r="F4" s="187"/>
      <c r="G4" s="387"/>
    </row>
    <row r="5" spans="1:10" ht="30.75" customHeight="1" x14ac:dyDescent="0.2">
      <c r="A5" s="73" t="s">
        <v>17</v>
      </c>
      <c r="B5" s="205">
        <v>0</v>
      </c>
      <c r="C5" s="37">
        <v>675</v>
      </c>
      <c r="D5" s="388">
        <f t="shared" ref="D5:D10" si="0">SUM(B5:C5)</f>
        <v>675</v>
      </c>
      <c r="E5" s="388"/>
      <c r="F5" s="206"/>
      <c r="G5" s="37">
        <f>D5/D11*100</f>
        <v>5.3991751053887186E-3</v>
      </c>
      <c r="J5" s="51"/>
    </row>
    <row r="6" spans="1:10" ht="27" customHeight="1" x14ac:dyDescent="0.2">
      <c r="A6" s="74" t="s">
        <v>4</v>
      </c>
      <c r="B6" s="207">
        <v>8463</v>
      </c>
      <c r="C6" s="38">
        <v>90698</v>
      </c>
      <c r="D6" s="383">
        <f t="shared" si="0"/>
        <v>99161</v>
      </c>
      <c r="E6" s="383"/>
      <c r="F6" s="208"/>
      <c r="G6" s="209">
        <f>D6/D11*100</f>
        <v>0.79316681870437145</v>
      </c>
      <c r="J6" s="51"/>
    </row>
    <row r="7" spans="1:10" ht="29.25" customHeight="1" x14ac:dyDescent="0.2">
      <c r="A7" s="74" t="s">
        <v>16</v>
      </c>
      <c r="B7" s="210">
        <v>0</v>
      </c>
      <c r="C7" s="207">
        <v>9489.77</v>
      </c>
      <c r="D7" s="383">
        <f t="shared" si="0"/>
        <v>9489.77</v>
      </c>
      <c r="E7" s="383"/>
      <c r="F7" s="211"/>
      <c r="G7" s="197">
        <f>D7/D11*100</f>
        <v>7.5906562873873637E-2</v>
      </c>
      <c r="J7" s="52"/>
    </row>
    <row r="8" spans="1:10" ht="27.75" customHeight="1" x14ac:dyDescent="0.2">
      <c r="A8" s="74" t="s">
        <v>5</v>
      </c>
      <c r="B8" s="207">
        <v>1150</v>
      </c>
      <c r="C8" s="38">
        <v>1549</v>
      </c>
      <c r="D8" s="383">
        <f t="shared" si="0"/>
        <v>2699</v>
      </c>
      <c r="E8" s="383"/>
      <c r="F8" s="211"/>
      <c r="G8" s="197">
        <f>D8/D11*100</f>
        <v>2.1588701643620964E-2</v>
      </c>
      <c r="J8" s="51"/>
    </row>
    <row r="9" spans="1:10" ht="27.75" customHeight="1" x14ac:dyDescent="0.2">
      <c r="A9" s="75" t="s">
        <v>18</v>
      </c>
      <c r="B9" s="212">
        <v>0</v>
      </c>
      <c r="C9" s="255">
        <v>12388385</v>
      </c>
      <c r="D9" s="393">
        <f t="shared" si="0"/>
        <v>12388385</v>
      </c>
      <c r="E9" s="393"/>
      <c r="F9" s="214"/>
      <c r="G9" s="215">
        <f>D9/D11*100</f>
        <v>99.091940574771883</v>
      </c>
      <c r="J9" s="52"/>
    </row>
    <row r="10" spans="1:10" ht="30" customHeight="1" x14ac:dyDescent="0.2">
      <c r="A10" s="230" t="s">
        <v>10</v>
      </c>
      <c r="B10" s="231">
        <v>0</v>
      </c>
      <c r="C10" s="232">
        <v>1500</v>
      </c>
      <c r="D10" s="400">
        <f t="shared" si="0"/>
        <v>1500</v>
      </c>
      <c r="E10" s="400"/>
      <c r="F10" s="233"/>
      <c r="G10" s="227">
        <f>D10/D11*100</f>
        <v>1.1998166900863819E-2</v>
      </c>
      <c r="J10" s="52"/>
    </row>
    <row r="11" spans="1:10" ht="30" customHeight="1" thickBot="1" x14ac:dyDescent="0.25">
      <c r="A11" s="228" t="s">
        <v>23</v>
      </c>
      <c r="B11" s="229">
        <f>SUM(B5:B10)</f>
        <v>9613</v>
      </c>
      <c r="C11" s="229">
        <f>SUM(C5:C10)</f>
        <v>12492296.77</v>
      </c>
      <c r="D11" s="395">
        <f>SUM(D5:D10)</f>
        <v>12501909.77</v>
      </c>
      <c r="E11" s="395"/>
      <c r="F11" s="229"/>
      <c r="G11" s="229">
        <f>SUM(G5:G10)</f>
        <v>100</v>
      </c>
      <c r="J11" s="51"/>
    </row>
    <row r="12" spans="1:10" ht="3.75" customHeight="1" thickTop="1" x14ac:dyDescent="0.2">
      <c r="A12" s="30"/>
      <c r="B12" s="31"/>
      <c r="C12" s="31"/>
      <c r="D12" s="31"/>
      <c r="E12" s="31"/>
      <c r="F12" s="31"/>
      <c r="G12" s="31"/>
      <c r="H12" s="18"/>
      <c r="J12" s="16"/>
    </row>
    <row r="13" spans="1:10" s="40" customFormat="1" ht="24" customHeight="1" x14ac:dyDescent="0.2">
      <c r="A13" s="396" t="s">
        <v>201</v>
      </c>
      <c r="B13" s="396"/>
      <c r="C13" s="397"/>
      <c r="D13" s="397"/>
      <c r="E13" s="397"/>
      <c r="F13" s="397"/>
      <c r="G13" s="397"/>
    </row>
    <row r="14" spans="1:10" s="40" customFormat="1" ht="27" customHeight="1" x14ac:dyDescent="0.2">
      <c r="A14" s="379" t="s">
        <v>30</v>
      </c>
      <c r="B14" s="379"/>
      <c r="C14" s="379"/>
      <c r="D14" s="379"/>
      <c r="E14" s="379"/>
      <c r="F14" s="379"/>
      <c r="G14" s="379"/>
    </row>
    <row r="15" spans="1:10" s="40" customFormat="1" ht="51.75" customHeight="1" x14ac:dyDescent="0.2">
      <c r="A15" s="398"/>
      <c r="B15" s="398"/>
      <c r="C15" s="399"/>
      <c r="D15" s="399"/>
      <c r="E15" s="399"/>
      <c r="F15" s="399"/>
      <c r="G15" s="399"/>
    </row>
    <row r="16" spans="1:10" s="40" customFormat="1" ht="26.25" customHeight="1" x14ac:dyDescent="0.2">
      <c r="A16" s="398"/>
      <c r="B16" s="398"/>
      <c r="C16" s="398"/>
      <c r="D16" s="398"/>
      <c r="E16" s="398"/>
      <c r="F16" s="398"/>
      <c r="G16" s="398"/>
    </row>
    <row r="17" spans="1:8" s="40" customFormat="1" ht="16.5" customHeight="1" x14ac:dyDescent="0.2">
      <c r="A17" s="219"/>
      <c r="B17" s="219"/>
      <c r="C17" s="219"/>
      <c r="D17" s="219"/>
      <c r="E17" s="219"/>
      <c r="F17" s="219"/>
      <c r="G17" s="219"/>
    </row>
    <row r="18" spans="1:8" s="40" customFormat="1" ht="23.25" customHeight="1" x14ac:dyDescent="0.2">
      <c r="A18" s="177"/>
      <c r="B18" s="100"/>
      <c r="C18" s="100"/>
      <c r="D18" s="100"/>
      <c r="E18" s="100"/>
      <c r="F18" s="100"/>
      <c r="G18" s="100"/>
    </row>
    <row r="19" spans="1:8" s="40" customFormat="1" ht="33.75" customHeight="1" x14ac:dyDescent="0.2">
      <c r="A19" s="29"/>
      <c r="B19" s="29"/>
      <c r="C19" s="29"/>
      <c r="D19" s="29"/>
      <c r="E19" s="29"/>
      <c r="F19" s="29"/>
      <c r="G19" s="29"/>
    </row>
    <row r="20" spans="1:8" ht="21.75" customHeight="1" x14ac:dyDescent="0.2">
      <c r="A20" s="394" t="s">
        <v>29</v>
      </c>
      <c r="B20" s="394"/>
      <c r="C20" s="372">
        <v>15</v>
      </c>
      <c r="D20" s="372"/>
      <c r="E20" s="35"/>
      <c r="F20" s="35"/>
      <c r="G20" s="35"/>
      <c r="H20" s="10"/>
    </row>
  </sheetData>
  <mergeCells count="19">
    <mergeCell ref="D7:E7"/>
    <mergeCell ref="D8:E8"/>
    <mergeCell ref="D9:E9"/>
    <mergeCell ref="A20:B20"/>
    <mergeCell ref="C20:D20"/>
    <mergeCell ref="D11:E11"/>
    <mergeCell ref="A13:G13"/>
    <mergeCell ref="A14:G14"/>
    <mergeCell ref="A15:G15"/>
    <mergeCell ref="A16:G16"/>
    <mergeCell ref="D10:E10"/>
    <mergeCell ref="D6:E6"/>
    <mergeCell ref="A1:G1"/>
    <mergeCell ref="A2:G2"/>
    <mergeCell ref="G3:G4"/>
    <mergeCell ref="D5:E5"/>
    <mergeCell ref="D4:E4"/>
    <mergeCell ref="B3:E3"/>
    <mergeCell ref="A3:A4"/>
  </mergeCells>
  <printOptions horizontalCentered="1"/>
  <pageMargins left="0.74803149606299213" right="0.74803149606299213" top="0.59055118110236227"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CFF"/>
  </sheetPr>
  <dimension ref="A1:Y19"/>
  <sheetViews>
    <sheetView rightToLeft="1" view="pageBreakPreview" zoomScaleSheetLayoutView="100" workbookViewId="0">
      <selection activeCell="X8" sqref="X8"/>
    </sheetView>
  </sheetViews>
  <sheetFormatPr defaultRowHeight="15.75" x14ac:dyDescent="0.2"/>
  <cols>
    <col min="1" max="1" width="18.42578125" style="1" bestFit="1" customWidth="1"/>
    <col min="2" max="2" width="9.140625" style="1" customWidth="1"/>
    <col min="3" max="5" width="5.7109375" style="15" customWidth="1"/>
    <col min="6" max="7" width="5.7109375" style="1" customWidth="1"/>
    <col min="8" max="8" width="4.85546875" style="2" customWidth="1"/>
    <col min="9" max="9" width="8" style="21" customWidth="1"/>
    <col min="10" max="10" width="5.7109375" style="28" customWidth="1"/>
    <col min="11" max="11" width="1" style="20" customWidth="1"/>
    <col min="12" max="12" width="5.7109375" style="2" customWidth="1"/>
    <col min="13" max="18" width="5.7109375" style="12" customWidth="1"/>
    <col min="19" max="19" width="4.42578125" style="21" customWidth="1"/>
    <col min="20" max="20" width="7.28515625" style="2" customWidth="1"/>
    <col min="21" max="21" width="5.7109375" style="21" customWidth="1"/>
    <col min="22" max="22" width="4.85546875" style="2" customWidth="1"/>
    <col min="23" max="23" width="10.28515625" style="2" bestFit="1" customWidth="1"/>
    <col min="24" max="24" width="13.5703125" style="2" bestFit="1" customWidth="1"/>
    <col min="25" max="25" width="9.5703125" style="2" bestFit="1" customWidth="1"/>
    <col min="26" max="16384" width="9.140625" style="2"/>
  </cols>
  <sheetData>
    <row r="1" spans="1:25" s="48" customFormat="1" ht="31.5" customHeight="1" x14ac:dyDescent="0.2">
      <c r="A1" s="376" t="s">
        <v>191</v>
      </c>
      <c r="B1" s="377"/>
      <c r="C1" s="377"/>
      <c r="D1" s="377"/>
      <c r="E1" s="377"/>
      <c r="F1" s="377"/>
      <c r="G1" s="377"/>
      <c r="H1" s="377"/>
      <c r="I1" s="377"/>
      <c r="J1" s="377"/>
      <c r="K1" s="377"/>
      <c r="L1" s="377"/>
      <c r="M1" s="377"/>
      <c r="N1" s="377"/>
      <c r="O1" s="377"/>
      <c r="P1" s="377"/>
      <c r="Q1" s="377"/>
      <c r="R1" s="377"/>
      <c r="S1" s="377"/>
      <c r="T1" s="377"/>
      <c r="U1" s="377"/>
      <c r="V1" s="47"/>
    </row>
    <row r="2" spans="1:25" s="352" customFormat="1" ht="24.75" customHeight="1" thickBot="1" x14ac:dyDescent="0.25">
      <c r="A2" s="375" t="s">
        <v>144</v>
      </c>
      <c r="B2" s="375"/>
      <c r="C2" s="375"/>
      <c r="D2" s="375"/>
      <c r="E2" s="375"/>
      <c r="F2" s="375"/>
      <c r="G2" s="375"/>
      <c r="H2" s="375"/>
      <c r="I2" s="375"/>
      <c r="J2" s="375"/>
      <c r="K2" s="375"/>
      <c r="L2" s="375"/>
      <c r="M2" s="375"/>
      <c r="N2" s="375"/>
      <c r="O2" s="375"/>
      <c r="P2" s="375"/>
      <c r="Q2" s="375"/>
      <c r="R2" s="375"/>
      <c r="S2" s="375"/>
      <c r="T2" s="375"/>
      <c r="U2" s="350"/>
      <c r="V2" s="351"/>
    </row>
    <row r="3" spans="1:25" s="4" customFormat="1" ht="30" customHeight="1" thickTop="1" x14ac:dyDescent="0.2">
      <c r="A3" s="369" t="s">
        <v>3</v>
      </c>
      <c r="B3" s="369" t="s">
        <v>7</v>
      </c>
      <c r="C3" s="371" t="s">
        <v>33</v>
      </c>
      <c r="D3" s="371"/>
      <c r="E3" s="371"/>
      <c r="F3" s="371"/>
      <c r="G3" s="371"/>
      <c r="H3" s="371"/>
      <c r="I3" s="371"/>
      <c r="J3" s="371"/>
      <c r="K3" s="182"/>
      <c r="L3" s="371" t="s">
        <v>9</v>
      </c>
      <c r="M3" s="371"/>
      <c r="N3" s="371"/>
      <c r="O3" s="371"/>
      <c r="P3" s="371"/>
      <c r="Q3" s="371"/>
      <c r="R3" s="371"/>
      <c r="S3" s="371"/>
      <c r="T3" s="371"/>
      <c r="U3" s="371"/>
    </row>
    <row r="4" spans="1:25" s="4" customFormat="1" ht="39" customHeight="1" x14ac:dyDescent="0.2">
      <c r="A4" s="370"/>
      <c r="B4" s="401"/>
      <c r="C4" s="173" t="s">
        <v>11</v>
      </c>
      <c r="D4" s="173" t="s">
        <v>12</v>
      </c>
      <c r="E4" s="173" t="s">
        <v>13</v>
      </c>
      <c r="F4" s="173" t="s">
        <v>95</v>
      </c>
      <c r="G4" s="173" t="s">
        <v>14</v>
      </c>
      <c r="H4" s="173" t="s">
        <v>28</v>
      </c>
      <c r="I4" s="174" t="s">
        <v>96</v>
      </c>
      <c r="J4" s="173" t="s">
        <v>0</v>
      </c>
      <c r="K4" s="185"/>
      <c r="L4" s="174" t="s">
        <v>25</v>
      </c>
      <c r="M4" s="173" t="s">
        <v>1</v>
      </c>
      <c r="N4" s="173" t="s">
        <v>8</v>
      </c>
      <c r="O4" s="174" t="s">
        <v>20</v>
      </c>
      <c r="P4" s="173" t="s">
        <v>2</v>
      </c>
      <c r="Q4" s="176" t="s">
        <v>135</v>
      </c>
      <c r="R4" s="173" t="s">
        <v>97</v>
      </c>
      <c r="S4" s="173" t="s">
        <v>28</v>
      </c>
      <c r="T4" s="174" t="s">
        <v>38</v>
      </c>
      <c r="U4" s="173" t="s">
        <v>0</v>
      </c>
    </row>
    <row r="5" spans="1:25" ht="37.5" customHeight="1" x14ac:dyDescent="0.2">
      <c r="A5" s="78" t="s">
        <v>17</v>
      </c>
      <c r="B5" s="193">
        <v>8</v>
      </c>
      <c r="C5" s="193">
        <v>2</v>
      </c>
      <c r="D5" s="193">
        <v>3</v>
      </c>
      <c r="E5" s="193">
        <v>4</v>
      </c>
      <c r="F5" s="193">
        <v>10</v>
      </c>
      <c r="G5" s="200">
        <v>2</v>
      </c>
      <c r="H5" s="193">
        <v>0</v>
      </c>
      <c r="I5" s="193">
        <v>12</v>
      </c>
      <c r="J5" s="193">
        <f t="shared" ref="J5:J11" si="0">SUM(C5:I5)</f>
        <v>33</v>
      </c>
      <c r="K5" s="193"/>
      <c r="L5" s="193">
        <v>10</v>
      </c>
      <c r="M5" s="193">
        <v>4</v>
      </c>
      <c r="N5" s="193">
        <v>4</v>
      </c>
      <c r="O5" s="193">
        <v>3</v>
      </c>
      <c r="P5" s="193">
        <v>0</v>
      </c>
      <c r="Q5" s="193">
        <v>1</v>
      </c>
      <c r="R5" s="200">
        <v>0</v>
      </c>
      <c r="S5" s="193">
        <v>0</v>
      </c>
      <c r="T5" s="193">
        <v>11</v>
      </c>
      <c r="U5" s="193">
        <f t="shared" ref="U5:U11" si="1">SUM(L5:T5)</f>
        <v>33</v>
      </c>
      <c r="W5" s="36"/>
      <c r="Y5" s="36"/>
    </row>
    <row r="6" spans="1:25" ht="37.5" customHeight="1" x14ac:dyDescent="0.2">
      <c r="A6" s="79" t="s">
        <v>4</v>
      </c>
      <c r="B6" s="196">
        <v>17</v>
      </c>
      <c r="C6" s="196">
        <v>29</v>
      </c>
      <c r="D6" s="196">
        <v>14</v>
      </c>
      <c r="E6" s="196">
        <v>3</v>
      </c>
      <c r="F6" s="196">
        <v>33</v>
      </c>
      <c r="G6" s="200">
        <v>0</v>
      </c>
      <c r="H6" s="196">
        <v>0</v>
      </c>
      <c r="I6" s="196">
        <v>25</v>
      </c>
      <c r="J6" s="196">
        <f t="shared" si="0"/>
        <v>104</v>
      </c>
      <c r="K6" s="196"/>
      <c r="L6" s="196">
        <v>6</v>
      </c>
      <c r="M6" s="196">
        <v>11</v>
      </c>
      <c r="N6" s="196">
        <v>6</v>
      </c>
      <c r="O6" s="196">
        <v>12</v>
      </c>
      <c r="P6" s="200">
        <v>0</v>
      </c>
      <c r="Q6" s="196">
        <v>1</v>
      </c>
      <c r="R6" s="200">
        <v>0</v>
      </c>
      <c r="S6" s="200">
        <v>0</v>
      </c>
      <c r="T6" s="196">
        <v>68</v>
      </c>
      <c r="U6" s="196">
        <f t="shared" si="1"/>
        <v>104</v>
      </c>
      <c r="V6" s="28"/>
      <c r="W6" s="36"/>
      <c r="X6" s="36"/>
      <c r="Y6" s="36"/>
    </row>
    <row r="7" spans="1:25" ht="37.5" customHeight="1" x14ac:dyDescent="0.2">
      <c r="A7" s="79" t="s">
        <v>16</v>
      </c>
      <c r="B7" s="198">
        <v>2</v>
      </c>
      <c r="C7" s="198">
        <v>1</v>
      </c>
      <c r="D7" s="198">
        <v>0</v>
      </c>
      <c r="E7" s="200">
        <v>0</v>
      </c>
      <c r="F7" s="196">
        <v>6</v>
      </c>
      <c r="G7" s="200">
        <v>1</v>
      </c>
      <c r="H7" s="200">
        <v>0</v>
      </c>
      <c r="I7" s="196">
        <v>10</v>
      </c>
      <c r="J7" s="196">
        <f t="shared" si="0"/>
        <v>18</v>
      </c>
      <c r="K7" s="196"/>
      <c r="L7" s="196">
        <v>1</v>
      </c>
      <c r="M7" s="196">
        <v>2</v>
      </c>
      <c r="N7" s="200">
        <v>0</v>
      </c>
      <c r="O7" s="196">
        <v>2</v>
      </c>
      <c r="P7" s="200">
        <v>0</v>
      </c>
      <c r="Q7" s="200">
        <v>2</v>
      </c>
      <c r="R7" s="200">
        <v>0</v>
      </c>
      <c r="S7" s="196">
        <v>0</v>
      </c>
      <c r="T7" s="196">
        <v>11</v>
      </c>
      <c r="U7" s="196">
        <f t="shared" si="1"/>
        <v>18</v>
      </c>
      <c r="V7" s="28"/>
      <c r="W7" s="36"/>
      <c r="X7" s="36"/>
      <c r="Y7" s="36"/>
    </row>
    <row r="8" spans="1:25" ht="37.5" customHeight="1" x14ac:dyDescent="0.2">
      <c r="A8" s="79" t="s">
        <v>5</v>
      </c>
      <c r="B8" s="198">
        <v>1</v>
      </c>
      <c r="C8" s="196">
        <v>4</v>
      </c>
      <c r="D8" s="196">
        <v>9</v>
      </c>
      <c r="E8" s="200">
        <v>0</v>
      </c>
      <c r="F8" s="196">
        <v>14</v>
      </c>
      <c r="G8" s="196">
        <v>0</v>
      </c>
      <c r="H8" s="200">
        <v>0</v>
      </c>
      <c r="I8" s="196">
        <v>10</v>
      </c>
      <c r="J8" s="196">
        <f t="shared" si="0"/>
        <v>37</v>
      </c>
      <c r="K8" s="196"/>
      <c r="L8" s="196">
        <v>1</v>
      </c>
      <c r="M8" s="196">
        <v>3</v>
      </c>
      <c r="N8" s="196">
        <v>2</v>
      </c>
      <c r="O8" s="196">
        <v>14</v>
      </c>
      <c r="P8" s="200">
        <v>0</v>
      </c>
      <c r="Q8" s="200">
        <v>2</v>
      </c>
      <c r="R8" s="200">
        <v>0</v>
      </c>
      <c r="S8" s="200">
        <v>0</v>
      </c>
      <c r="T8" s="196">
        <v>15</v>
      </c>
      <c r="U8" s="196">
        <f t="shared" si="1"/>
        <v>37</v>
      </c>
      <c r="V8" s="28"/>
      <c r="W8" s="36"/>
      <c r="X8" s="36"/>
      <c r="Y8" s="36"/>
    </row>
    <row r="9" spans="1:25" ht="37.5" customHeight="1" x14ac:dyDescent="0.2">
      <c r="A9" s="81" t="s">
        <v>18</v>
      </c>
      <c r="B9" s="216">
        <v>3</v>
      </c>
      <c r="C9" s="200">
        <v>7</v>
      </c>
      <c r="D9" s="200">
        <v>4</v>
      </c>
      <c r="E9" s="200">
        <v>0</v>
      </c>
      <c r="F9" s="200">
        <v>3</v>
      </c>
      <c r="G9" s="200">
        <v>3</v>
      </c>
      <c r="H9" s="200">
        <v>0</v>
      </c>
      <c r="I9" s="200">
        <v>28</v>
      </c>
      <c r="J9" s="200">
        <f t="shared" si="0"/>
        <v>45</v>
      </c>
      <c r="K9" s="200"/>
      <c r="L9" s="200">
        <v>6</v>
      </c>
      <c r="M9" s="200">
        <v>2</v>
      </c>
      <c r="N9" s="200">
        <v>3</v>
      </c>
      <c r="O9" s="200">
        <v>7</v>
      </c>
      <c r="P9" s="200">
        <v>1</v>
      </c>
      <c r="Q9" s="200">
        <v>1</v>
      </c>
      <c r="R9" s="200">
        <v>0</v>
      </c>
      <c r="S9" s="200">
        <v>0</v>
      </c>
      <c r="T9" s="200">
        <v>25</v>
      </c>
      <c r="U9" s="200">
        <f t="shared" si="1"/>
        <v>45</v>
      </c>
      <c r="V9" s="28"/>
      <c r="W9" s="36"/>
      <c r="X9" s="36"/>
      <c r="Y9" s="36"/>
    </row>
    <row r="10" spans="1:25" s="24" customFormat="1" ht="37.5" customHeight="1" x14ac:dyDescent="0.2">
      <c r="A10" s="224" t="s">
        <v>10</v>
      </c>
      <c r="B10" s="235">
        <v>13</v>
      </c>
      <c r="C10" s="225">
        <v>1</v>
      </c>
      <c r="D10" s="225">
        <v>0</v>
      </c>
      <c r="E10" s="225">
        <v>0</v>
      </c>
      <c r="F10" s="256">
        <v>14</v>
      </c>
      <c r="G10" s="256">
        <v>0</v>
      </c>
      <c r="H10" s="256">
        <v>0</v>
      </c>
      <c r="I10" s="256">
        <v>0</v>
      </c>
      <c r="J10" s="256">
        <f t="shared" si="0"/>
        <v>15</v>
      </c>
      <c r="K10" s="225"/>
      <c r="L10" s="225">
        <v>4</v>
      </c>
      <c r="M10" s="225">
        <v>0</v>
      </c>
      <c r="N10" s="225">
        <v>0</v>
      </c>
      <c r="O10" s="256">
        <v>9</v>
      </c>
      <c r="P10" s="256">
        <v>0</v>
      </c>
      <c r="Q10" s="256">
        <v>0</v>
      </c>
      <c r="R10" s="256">
        <v>0</v>
      </c>
      <c r="S10" s="256">
        <v>1</v>
      </c>
      <c r="T10" s="256">
        <v>1</v>
      </c>
      <c r="U10" s="256">
        <f t="shared" si="1"/>
        <v>15</v>
      </c>
      <c r="V10" s="28"/>
      <c r="W10" s="36"/>
      <c r="X10" s="36"/>
      <c r="Y10" s="36"/>
    </row>
    <row r="11" spans="1:25" s="14" customFormat="1" ht="39" customHeight="1" thickBot="1" x14ac:dyDescent="0.25">
      <c r="A11" s="220" t="s">
        <v>23</v>
      </c>
      <c r="B11" s="234">
        <f t="shared" ref="B11:I11" si="2">SUM(B5:B10)</f>
        <v>44</v>
      </c>
      <c r="C11" s="221">
        <f t="shared" si="2"/>
        <v>44</v>
      </c>
      <c r="D11" s="221">
        <f t="shared" si="2"/>
        <v>30</v>
      </c>
      <c r="E11" s="221">
        <f t="shared" si="2"/>
        <v>7</v>
      </c>
      <c r="F11" s="221">
        <f t="shared" si="2"/>
        <v>80</v>
      </c>
      <c r="G11" s="221">
        <f t="shared" si="2"/>
        <v>6</v>
      </c>
      <c r="H11" s="221">
        <f t="shared" si="2"/>
        <v>0</v>
      </c>
      <c r="I11" s="221">
        <f t="shared" si="2"/>
        <v>85</v>
      </c>
      <c r="J11" s="221">
        <f t="shared" si="0"/>
        <v>252</v>
      </c>
      <c r="K11" s="221"/>
      <c r="L11" s="221">
        <f>SUM(L5:L10)</f>
        <v>28</v>
      </c>
      <c r="M11" s="221">
        <f t="shared" ref="M11:T11" si="3">SUM(M5:M10)</f>
        <v>22</v>
      </c>
      <c r="N11" s="221">
        <f t="shared" si="3"/>
        <v>15</v>
      </c>
      <c r="O11" s="221">
        <f t="shared" si="3"/>
        <v>47</v>
      </c>
      <c r="P11" s="221">
        <f t="shared" si="3"/>
        <v>1</v>
      </c>
      <c r="Q11" s="221">
        <f t="shared" si="3"/>
        <v>7</v>
      </c>
      <c r="R11" s="221">
        <f t="shared" si="3"/>
        <v>0</v>
      </c>
      <c r="S11" s="221">
        <f t="shared" si="3"/>
        <v>1</v>
      </c>
      <c r="T11" s="221">
        <f t="shared" si="3"/>
        <v>131</v>
      </c>
      <c r="U11" s="221">
        <f t="shared" si="1"/>
        <v>252</v>
      </c>
      <c r="V11" s="28"/>
      <c r="W11" s="36"/>
      <c r="X11" s="36"/>
      <c r="Y11" s="36"/>
    </row>
    <row r="12" spans="1:25" s="17" customFormat="1" ht="8.25" customHeight="1" thickTop="1" x14ac:dyDescent="0.2">
      <c r="A12" s="402"/>
      <c r="B12" s="402"/>
      <c r="C12" s="402"/>
      <c r="D12" s="13"/>
      <c r="E12" s="13"/>
      <c r="F12" s="13"/>
      <c r="G12" s="13"/>
      <c r="H12" s="13"/>
      <c r="I12" s="13"/>
      <c r="J12" s="13"/>
      <c r="K12" s="13"/>
      <c r="L12" s="13"/>
      <c r="M12" s="13"/>
      <c r="N12" s="13"/>
      <c r="O12" s="13"/>
      <c r="P12" s="13"/>
      <c r="Q12" s="13"/>
      <c r="R12" s="13"/>
      <c r="S12" s="13"/>
      <c r="T12" s="13"/>
      <c r="U12" s="21"/>
    </row>
    <row r="13" spans="1:25" ht="18" customHeight="1" x14ac:dyDescent="0.2">
      <c r="A13" s="399" t="s">
        <v>134</v>
      </c>
      <c r="B13" s="399"/>
      <c r="C13" s="399"/>
      <c r="D13" s="399"/>
      <c r="E13" s="399"/>
      <c r="F13" s="399"/>
      <c r="G13" s="399"/>
      <c r="H13" s="399"/>
      <c r="I13" s="399"/>
      <c r="J13" s="399"/>
      <c r="K13" s="399"/>
      <c r="L13" s="399"/>
      <c r="M13" s="399"/>
      <c r="N13" s="399"/>
      <c r="O13" s="399"/>
      <c r="P13" s="399"/>
      <c r="Q13" s="399"/>
      <c r="R13" s="399"/>
      <c r="S13" s="399"/>
      <c r="T13" s="399"/>
      <c r="U13" s="399"/>
    </row>
    <row r="14" spans="1:25" s="28" customFormat="1" ht="15.75" customHeight="1" x14ac:dyDescent="0.2">
      <c r="A14" s="373" t="s">
        <v>98</v>
      </c>
      <c r="B14" s="373"/>
      <c r="C14" s="373"/>
      <c r="D14" s="373"/>
      <c r="E14" s="373"/>
      <c r="F14" s="373"/>
      <c r="G14" s="373"/>
      <c r="H14" s="373"/>
      <c r="I14" s="373"/>
      <c r="J14" s="373"/>
      <c r="K14" s="373"/>
      <c r="L14" s="373"/>
      <c r="M14" s="373"/>
      <c r="N14" s="373"/>
      <c r="O14" s="373"/>
      <c r="P14" s="373"/>
      <c r="Q14" s="373"/>
      <c r="R14" s="373"/>
      <c r="S14" s="373"/>
      <c r="T14" s="373"/>
      <c r="U14" s="373"/>
    </row>
    <row r="15" spans="1:25" s="28" customFormat="1" ht="3.75" customHeight="1" x14ac:dyDescent="0.2">
      <c r="A15" s="29"/>
      <c r="B15" s="29"/>
      <c r="C15" s="29"/>
      <c r="D15" s="13"/>
      <c r="E15" s="13"/>
      <c r="F15" s="13"/>
      <c r="G15" s="13"/>
      <c r="H15" s="13"/>
      <c r="I15" s="13"/>
      <c r="J15" s="13"/>
      <c r="K15" s="13"/>
      <c r="L15" s="13"/>
      <c r="M15" s="13"/>
      <c r="N15" s="13"/>
      <c r="O15" s="13"/>
      <c r="P15" s="13"/>
      <c r="Q15" s="13"/>
      <c r="R15" s="13"/>
      <c r="S15" s="13"/>
      <c r="T15" s="13"/>
    </row>
    <row r="16" spans="1:25" s="48" customFormat="1" ht="15.75" customHeight="1" x14ac:dyDescent="0.2">
      <c r="A16" s="379" t="s">
        <v>30</v>
      </c>
      <c r="B16" s="379"/>
      <c r="C16" s="379"/>
      <c r="D16" s="379"/>
      <c r="E16" s="379"/>
      <c r="F16" s="379"/>
      <c r="G16" s="379"/>
      <c r="H16" s="379"/>
      <c r="I16" s="379"/>
      <c r="J16" s="379"/>
      <c r="K16" s="379"/>
      <c r="L16" s="379"/>
      <c r="M16" s="379"/>
      <c r="N16" s="379"/>
      <c r="O16" s="379"/>
      <c r="P16" s="379"/>
      <c r="Q16" s="379"/>
      <c r="R16" s="379"/>
      <c r="S16" s="379"/>
      <c r="T16" s="379"/>
      <c r="U16" s="29"/>
    </row>
    <row r="17" spans="1:21" s="50" customFormat="1" ht="25.5" customHeight="1" x14ac:dyDescent="0.2">
      <c r="A17" s="252"/>
      <c r="B17" s="252"/>
      <c r="C17" s="252"/>
      <c r="D17" s="252"/>
      <c r="E17" s="252"/>
      <c r="F17" s="252"/>
      <c r="G17" s="252"/>
      <c r="H17" s="252"/>
      <c r="I17" s="252"/>
      <c r="J17" s="252"/>
      <c r="K17" s="252"/>
      <c r="L17" s="252"/>
      <c r="M17" s="252"/>
      <c r="N17" s="252"/>
      <c r="O17" s="252"/>
      <c r="P17" s="252"/>
      <c r="Q17" s="252"/>
      <c r="R17" s="252"/>
      <c r="S17" s="252"/>
      <c r="T17" s="252"/>
      <c r="U17" s="252"/>
    </row>
    <row r="18" spans="1:21" s="50" customFormat="1" ht="23.25" customHeight="1" x14ac:dyDescent="0.2">
      <c r="A18" s="29"/>
      <c r="B18" s="29"/>
      <c r="C18" s="29"/>
      <c r="D18" s="29"/>
      <c r="E18" s="29"/>
      <c r="F18" s="29"/>
      <c r="G18" s="29"/>
      <c r="H18" s="29"/>
      <c r="I18" s="29"/>
      <c r="J18" s="29"/>
      <c r="K18" s="29"/>
      <c r="L18" s="29"/>
      <c r="M18" s="29"/>
      <c r="N18" s="29"/>
      <c r="O18" s="29"/>
      <c r="P18" s="29"/>
      <c r="Q18" s="29"/>
      <c r="R18" s="29"/>
      <c r="S18" s="29"/>
      <c r="T18" s="29"/>
      <c r="U18" s="29"/>
    </row>
    <row r="19" spans="1:21" s="3" customFormat="1" ht="24.75" customHeight="1" x14ac:dyDescent="0.2">
      <c r="A19" s="367" t="s">
        <v>29</v>
      </c>
      <c r="B19" s="367"/>
      <c r="C19" s="367"/>
      <c r="D19" s="367"/>
      <c r="E19" s="367"/>
      <c r="F19" s="367"/>
      <c r="G19" s="367"/>
      <c r="H19" s="372">
        <v>16</v>
      </c>
      <c r="I19" s="372"/>
      <c r="J19" s="372"/>
      <c r="K19" s="372"/>
      <c r="L19" s="372"/>
      <c r="M19" s="372"/>
      <c r="N19" s="372"/>
      <c r="O19" s="35"/>
      <c r="P19" s="35"/>
      <c r="Q19" s="35"/>
      <c r="R19" s="35"/>
      <c r="S19" s="35"/>
      <c r="T19" s="35"/>
      <c r="U19" s="62"/>
    </row>
  </sheetData>
  <mergeCells count="13">
    <mergeCell ref="A1:U1"/>
    <mergeCell ref="F19:G19"/>
    <mergeCell ref="A2:T2"/>
    <mergeCell ref="A3:A4"/>
    <mergeCell ref="B3:B4"/>
    <mergeCell ref="A12:C12"/>
    <mergeCell ref="A16:T16"/>
    <mergeCell ref="A19:E19"/>
    <mergeCell ref="L3:U3"/>
    <mergeCell ref="C3:J3"/>
    <mergeCell ref="A13:U13"/>
    <mergeCell ref="A14:U14"/>
    <mergeCell ref="H19:N19"/>
  </mergeCells>
  <phoneticPr fontId="8" type="noConversion"/>
  <printOptions horizontalCentered="1"/>
  <pageMargins left="0.70866141732283472" right="0.70866141732283472" top="0.74803149606299213" bottom="0.74803149606299213" header="0.31496062992125984" footer="0.31496062992125984"/>
  <pageSetup paperSize="9" scale="95"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CFF"/>
  </sheetPr>
  <dimension ref="A1:AQ16"/>
  <sheetViews>
    <sheetView rightToLeft="1" view="pageBreakPreview" topLeftCell="A4" zoomScaleSheetLayoutView="100" workbookViewId="0">
      <selection activeCell="X3" sqref="X3"/>
    </sheetView>
  </sheetViews>
  <sheetFormatPr defaultRowHeight="12.75" x14ac:dyDescent="0.2"/>
  <cols>
    <col min="1" max="1" width="12.7109375" customWidth="1"/>
    <col min="2" max="2" width="7" customWidth="1"/>
    <col min="3" max="9" width="5.7109375" customWidth="1"/>
    <col min="10" max="10" width="7.28515625" customWidth="1"/>
    <col min="11" max="11" width="5.7109375" customWidth="1"/>
    <col min="12" max="12" width="1" customWidth="1"/>
    <col min="13" max="20" width="5.7109375" customWidth="1"/>
    <col min="21" max="21" width="7.5703125" customWidth="1"/>
    <col min="22" max="22" width="5.7109375" customWidth="1"/>
    <col min="24" max="42" width="7.28515625" customWidth="1"/>
  </cols>
  <sheetData>
    <row r="1" spans="1:43" s="40" customFormat="1" ht="26.25" customHeight="1" x14ac:dyDescent="0.2">
      <c r="A1" s="376" t="s">
        <v>190</v>
      </c>
      <c r="B1" s="377"/>
      <c r="C1" s="377"/>
      <c r="D1" s="377"/>
      <c r="E1" s="377"/>
      <c r="F1" s="377"/>
      <c r="G1" s="377"/>
      <c r="H1" s="377"/>
      <c r="I1" s="377"/>
      <c r="J1" s="377"/>
      <c r="K1" s="377"/>
      <c r="L1" s="377"/>
      <c r="M1" s="377"/>
      <c r="N1" s="377"/>
      <c r="O1" s="377"/>
      <c r="P1" s="377"/>
      <c r="Q1" s="377"/>
      <c r="R1" s="377"/>
      <c r="S1" s="377"/>
      <c r="T1" s="377"/>
      <c r="U1" s="377"/>
      <c r="V1" s="377"/>
      <c r="W1" s="47"/>
      <c r="X1" s="47"/>
    </row>
    <row r="2" spans="1:43" s="40" customFormat="1" ht="26.25" customHeight="1" thickBot="1" x14ac:dyDescent="0.25">
      <c r="A2" s="404" t="s">
        <v>145</v>
      </c>
      <c r="B2" s="404"/>
      <c r="C2" s="404"/>
      <c r="D2" s="404"/>
      <c r="E2" s="404"/>
      <c r="F2" s="404"/>
      <c r="G2" s="404"/>
      <c r="H2" s="404"/>
      <c r="I2" s="404"/>
      <c r="J2" s="404"/>
      <c r="K2" s="404"/>
      <c r="L2" s="404"/>
      <c r="M2" s="404"/>
      <c r="N2" s="404"/>
      <c r="O2" s="404"/>
      <c r="P2" s="404"/>
      <c r="Q2" s="404"/>
      <c r="R2" s="404"/>
      <c r="S2" s="404"/>
      <c r="T2" s="404"/>
      <c r="U2" s="404"/>
      <c r="V2" s="404"/>
      <c r="W2" s="47"/>
      <c r="X2" s="47"/>
    </row>
    <row r="3" spans="1:43" ht="28.5" customHeight="1" thickTop="1" x14ac:dyDescent="0.2">
      <c r="A3" s="369" t="s">
        <v>3</v>
      </c>
      <c r="B3" s="369" t="s">
        <v>7</v>
      </c>
      <c r="C3" s="369" t="s">
        <v>6</v>
      </c>
      <c r="D3" s="371" t="s">
        <v>35</v>
      </c>
      <c r="E3" s="371"/>
      <c r="F3" s="371"/>
      <c r="G3" s="371"/>
      <c r="H3" s="371"/>
      <c r="I3" s="371"/>
      <c r="J3" s="371"/>
      <c r="K3" s="371"/>
      <c r="L3" s="403"/>
      <c r="M3" s="371" t="s">
        <v>19</v>
      </c>
      <c r="N3" s="371"/>
      <c r="O3" s="371"/>
      <c r="P3" s="371"/>
      <c r="Q3" s="371"/>
      <c r="R3" s="371"/>
      <c r="S3" s="371"/>
      <c r="T3" s="371"/>
      <c r="U3" s="371"/>
      <c r="V3" s="184"/>
      <c r="W3" s="4"/>
    </row>
    <row r="4" spans="1:43" ht="51.75" customHeight="1" x14ac:dyDescent="0.2">
      <c r="A4" s="370"/>
      <c r="B4" s="370"/>
      <c r="C4" s="370"/>
      <c r="D4" s="173" t="s">
        <v>11</v>
      </c>
      <c r="E4" s="173" t="s">
        <v>12</v>
      </c>
      <c r="F4" s="173" t="s">
        <v>13</v>
      </c>
      <c r="G4" s="173" t="s">
        <v>21</v>
      </c>
      <c r="H4" s="173" t="s">
        <v>14</v>
      </c>
      <c r="I4" s="173" t="s">
        <v>28</v>
      </c>
      <c r="J4" s="174" t="s">
        <v>34</v>
      </c>
      <c r="K4" s="173" t="s">
        <v>0</v>
      </c>
      <c r="L4" s="183"/>
      <c r="M4" s="174" t="s">
        <v>25</v>
      </c>
      <c r="N4" s="173" t="s">
        <v>1</v>
      </c>
      <c r="O4" s="173" t="s">
        <v>8</v>
      </c>
      <c r="P4" s="173" t="s">
        <v>20</v>
      </c>
      <c r="Q4" s="173" t="s">
        <v>2</v>
      </c>
      <c r="R4" s="173" t="s">
        <v>123</v>
      </c>
      <c r="S4" s="173" t="s">
        <v>97</v>
      </c>
      <c r="T4" s="173" t="s">
        <v>28</v>
      </c>
      <c r="U4" s="174" t="s">
        <v>38</v>
      </c>
      <c r="V4" s="173" t="s">
        <v>0</v>
      </c>
      <c r="W4" s="4"/>
      <c r="X4" s="102" t="s">
        <v>11</v>
      </c>
      <c r="Y4" s="103" t="s">
        <v>12</v>
      </c>
      <c r="Z4" s="102" t="s">
        <v>13</v>
      </c>
      <c r="AA4" s="102" t="s">
        <v>95</v>
      </c>
      <c r="AB4" s="102" t="s">
        <v>14</v>
      </c>
      <c r="AC4" s="102" t="s">
        <v>28</v>
      </c>
      <c r="AD4" s="102" t="s">
        <v>96</v>
      </c>
      <c r="AE4" s="102" t="s">
        <v>0</v>
      </c>
      <c r="AF4" s="102"/>
      <c r="AG4" s="102" t="s">
        <v>25</v>
      </c>
      <c r="AH4" s="102" t="s">
        <v>1</v>
      </c>
      <c r="AI4" s="102" t="s">
        <v>8</v>
      </c>
      <c r="AJ4" s="102" t="s">
        <v>20</v>
      </c>
      <c r="AK4" s="102" t="s">
        <v>2</v>
      </c>
      <c r="AL4" s="102" t="s">
        <v>123</v>
      </c>
      <c r="AM4" s="102" t="s">
        <v>97</v>
      </c>
      <c r="AN4" s="102" t="s">
        <v>28</v>
      </c>
      <c r="AO4" s="102" t="s">
        <v>38</v>
      </c>
      <c r="AP4" s="102" t="s">
        <v>0</v>
      </c>
    </row>
    <row r="5" spans="1:43" ht="40.5" customHeight="1" x14ac:dyDescent="0.25">
      <c r="A5" s="78" t="s">
        <v>17</v>
      </c>
      <c r="B5" s="193">
        <v>8</v>
      </c>
      <c r="C5" s="193">
        <v>33</v>
      </c>
      <c r="D5" s="195">
        <f>X5/$AE$5*100</f>
        <v>6.0606060606060606</v>
      </c>
      <c r="E5" s="195">
        <f t="shared" ref="E5:J5" si="0">Y5/$AE$5*100</f>
        <v>9.0909090909090917</v>
      </c>
      <c r="F5" s="195">
        <f t="shared" si="0"/>
        <v>12.121212121212121</v>
      </c>
      <c r="G5" s="195">
        <f t="shared" si="0"/>
        <v>30.303030303030305</v>
      </c>
      <c r="H5" s="195">
        <f t="shared" si="0"/>
        <v>6.0606060606060606</v>
      </c>
      <c r="I5" s="195">
        <f t="shared" si="0"/>
        <v>0</v>
      </c>
      <c r="J5" s="195">
        <f t="shared" si="0"/>
        <v>36.363636363636367</v>
      </c>
      <c r="K5" s="195">
        <f t="shared" ref="K5:K11" si="1">SUM(D5:J5)</f>
        <v>100</v>
      </c>
      <c r="L5" s="195"/>
      <c r="M5" s="195">
        <f>AG5/$AP$5*100</f>
        <v>30.303030303030305</v>
      </c>
      <c r="N5" s="195">
        <f t="shared" ref="N5:U5" si="2">AH5/$AP$5*100</f>
        <v>12.121212121212121</v>
      </c>
      <c r="O5" s="195">
        <f t="shared" si="2"/>
        <v>12.121212121212121</v>
      </c>
      <c r="P5" s="195">
        <f t="shared" si="2"/>
        <v>9.0909090909090917</v>
      </c>
      <c r="Q5" s="195">
        <f t="shared" si="2"/>
        <v>0</v>
      </c>
      <c r="R5" s="195">
        <f t="shared" si="2"/>
        <v>3.0303030303030303</v>
      </c>
      <c r="S5" s="195">
        <f t="shared" si="2"/>
        <v>0</v>
      </c>
      <c r="T5" s="195">
        <f t="shared" si="2"/>
        <v>0</v>
      </c>
      <c r="U5" s="195">
        <f t="shared" si="2"/>
        <v>33.333333333333329</v>
      </c>
      <c r="V5" s="27">
        <f t="shared" ref="V5:V11" si="3">SUM(M5:U5)</f>
        <v>100</v>
      </c>
      <c r="W5" s="28"/>
      <c r="X5" s="107">
        <v>2</v>
      </c>
      <c r="Y5" s="108">
        <v>3</v>
      </c>
      <c r="Z5" s="107">
        <v>4</v>
      </c>
      <c r="AA5" s="107">
        <v>10</v>
      </c>
      <c r="AB5" s="107">
        <v>2</v>
      </c>
      <c r="AC5" s="107">
        <v>0</v>
      </c>
      <c r="AD5" s="107">
        <v>12</v>
      </c>
      <c r="AE5" s="107">
        <f t="shared" ref="AE5:AE10" si="4">SUM(X5:AD5)</f>
        <v>33</v>
      </c>
      <c r="AF5" s="107"/>
      <c r="AG5" s="107">
        <v>10</v>
      </c>
      <c r="AH5" s="107">
        <v>4</v>
      </c>
      <c r="AI5" s="107">
        <v>4</v>
      </c>
      <c r="AJ5" s="107">
        <v>3</v>
      </c>
      <c r="AK5" s="107">
        <v>0</v>
      </c>
      <c r="AL5" s="107">
        <v>1</v>
      </c>
      <c r="AM5" s="107">
        <v>0</v>
      </c>
      <c r="AN5" s="107">
        <v>0</v>
      </c>
      <c r="AO5" s="107">
        <v>11</v>
      </c>
      <c r="AP5" s="107">
        <v>33</v>
      </c>
      <c r="AQ5" s="105">
        <v>33</v>
      </c>
    </row>
    <row r="6" spans="1:43" ht="40.5" customHeight="1" x14ac:dyDescent="0.25">
      <c r="A6" s="79" t="s">
        <v>4</v>
      </c>
      <c r="B6" s="196">
        <v>17</v>
      </c>
      <c r="C6" s="196">
        <v>104</v>
      </c>
      <c r="D6" s="197">
        <f>X6/$AE$6*100</f>
        <v>27.884615384615387</v>
      </c>
      <c r="E6" s="197">
        <f t="shared" ref="E6:J6" si="5">Y6/$AE$6*100</f>
        <v>13.461538461538462</v>
      </c>
      <c r="F6" s="197">
        <f t="shared" si="5"/>
        <v>2.8846153846153846</v>
      </c>
      <c r="G6" s="197">
        <f t="shared" si="5"/>
        <v>31.73076923076923</v>
      </c>
      <c r="H6" s="197">
        <f t="shared" si="5"/>
        <v>0</v>
      </c>
      <c r="I6" s="197">
        <f t="shared" si="5"/>
        <v>0</v>
      </c>
      <c r="J6" s="197">
        <f t="shared" si="5"/>
        <v>24.03846153846154</v>
      </c>
      <c r="K6" s="197">
        <f t="shared" si="1"/>
        <v>100</v>
      </c>
      <c r="L6" s="197"/>
      <c r="M6" s="197">
        <f>AG6/$AP$6*100</f>
        <v>5.7692307692307692</v>
      </c>
      <c r="N6" s="197">
        <f>AH6/$AP$6*100</f>
        <v>10.576923076923077</v>
      </c>
      <c r="O6" s="197">
        <f t="shared" ref="O6:U6" si="6">AI6/$AP$6*100</f>
        <v>5.7692307692307692</v>
      </c>
      <c r="P6" s="197">
        <f t="shared" si="6"/>
        <v>11.538461538461538</v>
      </c>
      <c r="Q6" s="197">
        <f t="shared" si="6"/>
        <v>0</v>
      </c>
      <c r="R6" s="197">
        <f t="shared" si="6"/>
        <v>0.96153846153846156</v>
      </c>
      <c r="S6" s="197">
        <f t="shared" si="6"/>
        <v>0</v>
      </c>
      <c r="T6" s="197">
        <f t="shared" si="6"/>
        <v>0</v>
      </c>
      <c r="U6" s="197">
        <f t="shared" si="6"/>
        <v>65.384615384615387</v>
      </c>
      <c r="V6" s="197">
        <f t="shared" si="3"/>
        <v>100</v>
      </c>
      <c r="W6" s="28"/>
      <c r="X6" s="107">
        <v>29</v>
      </c>
      <c r="Y6" s="108">
        <v>14</v>
      </c>
      <c r="Z6" s="107">
        <v>3</v>
      </c>
      <c r="AA6" s="107">
        <v>33</v>
      </c>
      <c r="AB6" s="107">
        <v>0</v>
      </c>
      <c r="AC6" s="107">
        <v>0</v>
      </c>
      <c r="AD6" s="107">
        <v>25</v>
      </c>
      <c r="AE6" s="107">
        <f t="shared" si="4"/>
        <v>104</v>
      </c>
      <c r="AF6" s="107"/>
      <c r="AG6" s="107">
        <v>6</v>
      </c>
      <c r="AH6" s="107">
        <v>11</v>
      </c>
      <c r="AI6" s="107">
        <v>6</v>
      </c>
      <c r="AJ6" s="107">
        <v>12</v>
      </c>
      <c r="AK6" s="107">
        <v>0</v>
      </c>
      <c r="AL6" s="107">
        <v>1</v>
      </c>
      <c r="AM6" s="107">
        <v>0</v>
      </c>
      <c r="AN6" s="107">
        <v>0</v>
      </c>
      <c r="AO6" s="107">
        <v>68</v>
      </c>
      <c r="AP6" s="107">
        <v>104</v>
      </c>
      <c r="AQ6" s="105">
        <v>104</v>
      </c>
    </row>
    <row r="7" spans="1:43" ht="40.5" customHeight="1" x14ac:dyDescent="0.25">
      <c r="A7" s="79" t="s">
        <v>16</v>
      </c>
      <c r="B7" s="198">
        <v>2</v>
      </c>
      <c r="C7" s="198">
        <v>18</v>
      </c>
      <c r="D7" s="197">
        <f>X7/$AE$7*100</f>
        <v>5.5555555555555554</v>
      </c>
      <c r="E7" s="197">
        <f t="shared" ref="E7:J7" si="7">Y7/$AE$7*100</f>
        <v>0</v>
      </c>
      <c r="F7" s="197">
        <f t="shared" si="7"/>
        <v>0</v>
      </c>
      <c r="G7" s="197">
        <f t="shared" si="7"/>
        <v>33.333333333333329</v>
      </c>
      <c r="H7" s="197">
        <f t="shared" si="7"/>
        <v>5.5555555555555554</v>
      </c>
      <c r="I7" s="197">
        <f t="shared" si="7"/>
        <v>0</v>
      </c>
      <c r="J7" s="197">
        <f t="shared" si="7"/>
        <v>55.555555555555557</v>
      </c>
      <c r="K7" s="197">
        <f t="shared" si="1"/>
        <v>100</v>
      </c>
      <c r="L7" s="197"/>
      <c r="M7" s="197">
        <f t="shared" ref="M7:Q7" si="8">AG7/$AP$7*100</f>
        <v>5.5555555555555554</v>
      </c>
      <c r="N7" s="197">
        <f t="shared" si="8"/>
        <v>11.111111111111111</v>
      </c>
      <c r="O7" s="197">
        <f t="shared" si="8"/>
        <v>0</v>
      </c>
      <c r="P7" s="197">
        <f t="shared" si="8"/>
        <v>11.111111111111111</v>
      </c>
      <c r="Q7" s="197">
        <f t="shared" si="8"/>
        <v>0</v>
      </c>
      <c r="R7" s="197">
        <f>AL7/$AP$7*100</f>
        <v>11.111111111111111</v>
      </c>
      <c r="S7" s="197">
        <f t="shared" ref="S7" si="9">AM7/$AP$7*100</f>
        <v>0</v>
      </c>
      <c r="T7" s="197">
        <f t="shared" ref="T7" si="10">AN7/$AP$7*100</f>
        <v>0</v>
      </c>
      <c r="U7" s="197">
        <f>AO7/$AP$7*100</f>
        <v>61.111111111111114</v>
      </c>
      <c r="V7" s="197">
        <f t="shared" si="3"/>
        <v>100</v>
      </c>
      <c r="W7" s="28"/>
      <c r="X7" s="107">
        <v>1</v>
      </c>
      <c r="Y7" s="107">
        <v>0</v>
      </c>
      <c r="Z7" s="107">
        <v>0</v>
      </c>
      <c r="AA7" s="107">
        <v>6</v>
      </c>
      <c r="AB7" s="107">
        <v>1</v>
      </c>
      <c r="AC7" s="107">
        <v>0</v>
      </c>
      <c r="AD7" s="107">
        <v>10</v>
      </c>
      <c r="AE7" s="107">
        <f t="shared" si="4"/>
        <v>18</v>
      </c>
      <c r="AF7" s="107"/>
      <c r="AG7" s="107">
        <v>1</v>
      </c>
      <c r="AH7" s="107">
        <v>2</v>
      </c>
      <c r="AI7" s="107">
        <v>0</v>
      </c>
      <c r="AJ7" s="107">
        <v>2</v>
      </c>
      <c r="AK7" s="107">
        <v>0</v>
      </c>
      <c r="AL7" s="107">
        <v>2</v>
      </c>
      <c r="AM7" s="107">
        <v>0</v>
      </c>
      <c r="AN7" s="107">
        <v>0</v>
      </c>
      <c r="AO7" s="107">
        <v>11</v>
      </c>
      <c r="AP7" s="107">
        <v>18</v>
      </c>
      <c r="AQ7" s="105">
        <v>18</v>
      </c>
    </row>
    <row r="8" spans="1:43" ht="40.5" customHeight="1" x14ac:dyDescent="0.25">
      <c r="A8" s="79" t="s">
        <v>5</v>
      </c>
      <c r="B8" s="198">
        <v>1</v>
      </c>
      <c r="C8" s="196">
        <v>37</v>
      </c>
      <c r="D8" s="197">
        <f>X8/$AE$8*100</f>
        <v>10.810810810810811</v>
      </c>
      <c r="E8" s="197">
        <f t="shared" ref="E8:J8" si="11">Y8/$AE$8*100</f>
        <v>24.324324324324326</v>
      </c>
      <c r="F8" s="197">
        <f t="shared" si="11"/>
        <v>0</v>
      </c>
      <c r="G8" s="197">
        <f t="shared" si="11"/>
        <v>37.837837837837839</v>
      </c>
      <c r="H8" s="197">
        <f t="shared" si="11"/>
        <v>0</v>
      </c>
      <c r="I8" s="197">
        <f t="shared" si="11"/>
        <v>0</v>
      </c>
      <c r="J8" s="197">
        <f t="shared" si="11"/>
        <v>27.027027027027028</v>
      </c>
      <c r="K8" s="197">
        <f t="shared" si="1"/>
        <v>100</v>
      </c>
      <c r="L8" s="197"/>
      <c r="M8" s="197">
        <f>AG8/$AP$8*100</f>
        <v>2.7027027027027026</v>
      </c>
      <c r="N8" s="197">
        <f t="shared" ref="N8:U8" si="12">AH8/$AP$8*100</f>
        <v>8.1081081081081088</v>
      </c>
      <c r="O8" s="197">
        <f t="shared" si="12"/>
        <v>5.4054054054054053</v>
      </c>
      <c r="P8" s="197">
        <f t="shared" si="12"/>
        <v>37.837837837837839</v>
      </c>
      <c r="Q8" s="197">
        <f t="shared" si="12"/>
        <v>0</v>
      </c>
      <c r="R8" s="197">
        <f t="shared" si="12"/>
        <v>5.4054054054054053</v>
      </c>
      <c r="S8" s="197">
        <f t="shared" si="12"/>
        <v>0</v>
      </c>
      <c r="T8" s="197">
        <f t="shared" si="12"/>
        <v>0</v>
      </c>
      <c r="U8" s="197">
        <f t="shared" si="12"/>
        <v>40.54054054054054</v>
      </c>
      <c r="V8" s="197">
        <f t="shared" si="3"/>
        <v>100</v>
      </c>
      <c r="W8" s="28"/>
      <c r="X8" s="107">
        <v>4</v>
      </c>
      <c r="Y8" s="107">
        <v>9</v>
      </c>
      <c r="Z8" s="107">
        <v>0</v>
      </c>
      <c r="AA8" s="107">
        <v>14</v>
      </c>
      <c r="AB8" s="107">
        <v>0</v>
      </c>
      <c r="AC8" s="107">
        <v>0</v>
      </c>
      <c r="AD8" s="107">
        <v>10</v>
      </c>
      <c r="AE8" s="107">
        <f t="shared" si="4"/>
        <v>37</v>
      </c>
      <c r="AF8" s="107"/>
      <c r="AG8" s="107">
        <v>1</v>
      </c>
      <c r="AH8" s="107">
        <v>3</v>
      </c>
      <c r="AI8" s="107">
        <v>2</v>
      </c>
      <c r="AJ8" s="107">
        <v>14</v>
      </c>
      <c r="AK8" s="107">
        <v>0</v>
      </c>
      <c r="AL8" s="107">
        <v>2</v>
      </c>
      <c r="AM8" s="107">
        <v>0</v>
      </c>
      <c r="AN8" s="107">
        <v>0</v>
      </c>
      <c r="AO8" s="107">
        <v>15</v>
      </c>
      <c r="AP8" s="107">
        <v>37</v>
      </c>
      <c r="AQ8" s="105">
        <v>37</v>
      </c>
    </row>
    <row r="9" spans="1:43" ht="40.5" customHeight="1" x14ac:dyDescent="0.25">
      <c r="A9" s="81" t="s">
        <v>18</v>
      </c>
      <c r="B9" s="216">
        <v>3</v>
      </c>
      <c r="C9" s="200">
        <v>45</v>
      </c>
      <c r="D9" s="203">
        <f>X9/$AE$9*100</f>
        <v>15.555555555555555</v>
      </c>
      <c r="E9" s="203">
        <f t="shared" ref="E9:J9" si="13">Y9/$AE$9*100</f>
        <v>8.8888888888888893</v>
      </c>
      <c r="F9" s="203">
        <f t="shared" si="13"/>
        <v>0</v>
      </c>
      <c r="G9" s="203">
        <f t="shared" si="13"/>
        <v>6.666666666666667</v>
      </c>
      <c r="H9" s="203">
        <f t="shared" si="13"/>
        <v>6.666666666666667</v>
      </c>
      <c r="I9" s="203">
        <f t="shared" si="13"/>
        <v>0</v>
      </c>
      <c r="J9" s="203">
        <f t="shared" si="13"/>
        <v>62.222222222222221</v>
      </c>
      <c r="K9" s="203">
        <f t="shared" si="1"/>
        <v>100</v>
      </c>
      <c r="L9" s="203"/>
      <c r="M9" s="203">
        <f>AG9/$AP$9*100</f>
        <v>13.333333333333334</v>
      </c>
      <c r="N9" s="203">
        <f t="shared" ref="N9:S9" si="14">AH9/$AP$9*100</f>
        <v>4.4444444444444446</v>
      </c>
      <c r="O9" s="203">
        <f t="shared" si="14"/>
        <v>6.666666666666667</v>
      </c>
      <c r="P9" s="203">
        <f t="shared" si="14"/>
        <v>15.555555555555555</v>
      </c>
      <c r="Q9" s="203">
        <f t="shared" si="14"/>
        <v>2.2222222222222223</v>
      </c>
      <c r="R9" s="203">
        <f t="shared" si="14"/>
        <v>2.2222222222222223</v>
      </c>
      <c r="S9" s="203">
        <f t="shared" si="14"/>
        <v>0</v>
      </c>
      <c r="T9" s="203">
        <f>AN9/$AP$9*100</f>
        <v>0</v>
      </c>
      <c r="U9" s="203">
        <f t="shared" ref="U9" si="15">AO9/$AP$9*100</f>
        <v>55.555555555555557</v>
      </c>
      <c r="V9" s="203">
        <f t="shared" si="3"/>
        <v>100</v>
      </c>
      <c r="W9" s="28"/>
      <c r="X9" s="107">
        <v>7</v>
      </c>
      <c r="Y9" s="107">
        <v>4</v>
      </c>
      <c r="Z9" s="107">
        <v>0</v>
      </c>
      <c r="AA9" s="107">
        <v>3</v>
      </c>
      <c r="AB9" s="107">
        <v>3</v>
      </c>
      <c r="AC9" s="107">
        <v>0</v>
      </c>
      <c r="AD9" s="107">
        <v>28</v>
      </c>
      <c r="AE9" s="107">
        <f t="shared" si="4"/>
        <v>45</v>
      </c>
      <c r="AF9" s="107"/>
      <c r="AG9" s="107">
        <v>6</v>
      </c>
      <c r="AH9" s="107">
        <v>2</v>
      </c>
      <c r="AI9" s="107">
        <v>3</v>
      </c>
      <c r="AJ9" s="107">
        <v>7</v>
      </c>
      <c r="AK9" s="107">
        <v>1</v>
      </c>
      <c r="AL9" s="107">
        <v>1</v>
      </c>
      <c r="AM9" s="107">
        <v>0</v>
      </c>
      <c r="AN9" s="107">
        <v>0</v>
      </c>
      <c r="AO9" s="107">
        <v>25</v>
      </c>
      <c r="AP9" s="107">
        <v>45</v>
      </c>
      <c r="AQ9" s="105">
        <v>45</v>
      </c>
    </row>
    <row r="10" spans="1:43" s="24" customFormat="1" ht="40.5" customHeight="1" x14ac:dyDescent="0.2">
      <c r="A10" s="224" t="s">
        <v>10</v>
      </c>
      <c r="B10" s="235">
        <v>13</v>
      </c>
      <c r="C10" s="225">
        <v>15</v>
      </c>
      <c r="D10" s="259">
        <f>X10/$AE$10*100</f>
        <v>6.666666666666667</v>
      </c>
      <c r="E10" s="259">
        <f t="shared" ref="E10:J10" si="16">Y10/$AE$10*100</f>
        <v>0</v>
      </c>
      <c r="F10" s="259">
        <f t="shared" si="16"/>
        <v>0</v>
      </c>
      <c r="G10" s="259">
        <f t="shared" si="16"/>
        <v>93.333333333333329</v>
      </c>
      <c r="H10" s="259">
        <f t="shared" si="16"/>
        <v>0</v>
      </c>
      <c r="I10" s="259">
        <f t="shared" si="16"/>
        <v>0</v>
      </c>
      <c r="J10" s="259">
        <f t="shared" si="16"/>
        <v>0</v>
      </c>
      <c r="K10" s="259">
        <f t="shared" si="1"/>
        <v>100</v>
      </c>
      <c r="L10" s="256"/>
      <c r="M10" s="259">
        <f t="shared" ref="M10:U10" si="17">AG10/$AP$10*100</f>
        <v>26.666666666666668</v>
      </c>
      <c r="N10" s="259">
        <f t="shared" si="17"/>
        <v>0</v>
      </c>
      <c r="O10" s="259">
        <f t="shared" si="17"/>
        <v>0</v>
      </c>
      <c r="P10" s="259">
        <f t="shared" si="17"/>
        <v>60</v>
      </c>
      <c r="Q10" s="259">
        <f t="shared" si="17"/>
        <v>0</v>
      </c>
      <c r="R10" s="259">
        <f t="shared" si="17"/>
        <v>0</v>
      </c>
      <c r="S10" s="259">
        <f t="shared" si="17"/>
        <v>0</v>
      </c>
      <c r="T10" s="259">
        <f t="shared" si="17"/>
        <v>6.666666666666667</v>
      </c>
      <c r="U10" s="259">
        <f t="shared" si="17"/>
        <v>6.666666666666667</v>
      </c>
      <c r="V10" s="259">
        <f t="shared" si="3"/>
        <v>100.00000000000001</v>
      </c>
      <c r="W10" s="28"/>
      <c r="X10" s="107">
        <v>1</v>
      </c>
      <c r="Y10" s="107">
        <v>0</v>
      </c>
      <c r="Z10" s="107">
        <v>0</v>
      </c>
      <c r="AA10" s="107">
        <v>14</v>
      </c>
      <c r="AB10" s="107">
        <v>0</v>
      </c>
      <c r="AC10" s="107">
        <v>0</v>
      </c>
      <c r="AD10" s="107">
        <v>0</v>
      </c>
      <c r="AE10" s="107">
        <f t="shared" si="4"/>
        <v>15</v>
      </c>
      <c r="AF10" s="104"/>
      <c r="AG10" s="107">
        <v>4</v>
      </c>
      <c r="AH10" s="107">
        <v>0</v>
      </c>
      <c r="AI10" s="107">
        <v>0</v>
      </c>
      <c r="AJ10" s="107">
        <v>9</v>
      </c>
      <c r="AK10" s="107">
        <v>0</v>
      </c>
      <c r="AL10" s="107">
        <v>0</v>
      </c>
      <c r="AM10" s="107">
        <v>0</v>
      </c>
      <c r="AN10" s="107">
        <v>1</v>
      </c>
      <c r="AO10" s="107">
        <v>1</v>
      </c>
      <c r="AP10" s="107">
        <f t="shared" ref="AP10" si="18">SUM(AG10:AO10)</f>
        <v>15</v>
      </c>
      <c r="AQ10" s="258">
        <v>15</v>
      </c>
    </row>
    <row r="11" spans="1:43" ht="40.5" customHeight="1" thickBot="1" x14ac:dyDescent="0.3">
      <c r="A11" s="220" t="s">
        <v>23</v>
      </c>
      <c r="B11" s="234">
        <f>SUM(B5:B10)</f>
        <v>44</v>
      </c>
      <c r="C11" s="221">
        <f>SUM(C5:C10)</f>
        <v>252</v>
      </c>
      <c r="D11" s="223">
        <f>X11/$AE$11*100</f>
        <v>17.460317460317459</v>
      </c>
      <c r="E11" s="223">
        <f t="shared" ref="E11:J11" si="19">Y11/$AE$11*100</f>
        <v>11.904761904761903</v>
      </c>
      <c r="F11" s="223">
        <f t="shared" si="19"/>
        <v>2.7777777777777777</v>
      </c>
      <c r="G11" s="223">
        <f t="shared" si="19"/>
        <v>31.746031746031743</v>
      </c>
      <c r="H11" s="223">
        <f t="shared" si="19"/>
        <v>2.3809523809523809</v>
      </c>
      <c r="I11" s="223">
        <f t="shared" si="19"/>
        <v>0</v>
      </c>
      <c r="J11" s="223">
        <f t="shared" si="19"/>
        <v>33.730158730158735</v>
      </c>
      <c r="K11" s="223">
        <f t="shared" si="1"/>
        <v>100</v>
      </c>
      <c r="L11" s="223"/>
      <c r="M11" s="223">
        <f>AG11/$AP$11*100</f>
        <v>11.111111111111111</v>
      </c>
      <c r="N11" s="223">
        <f t="shared" ref="N11:T11" si="20">AH11/$AP$11*100</f>
        <v>8.7301587301587293</v>
      </c>
      <c r="O11" s="223">
        <f t="shared" si="20"/>
        <v>5.9523809523809517</v>
      </c>
      <c r="P11" s="223">
        <f t="shared" si="20"/>
        <v>18.650793650793652</v>
      </c>
      <c r="Q11" s="223">
        <f t="shared" si="20"/>
        <v>0.3968253968253968</v>
      </c>
      <c r="R11" s="223">
        <f t="shared" si="20"/>
        <v>2.7777777777777777</v>
      </c>
      <c r="S11" s="223">
        <f t="shared" si="20"/>
        <v>0</v>
      </c>
      <c r="T11" s="223">
        <f t="shared" si="20"/>
        <v>0.3968253968253968</v>
      </c>
      <c r="U11" s="223">
        <f>AO11/$AP$11*100</f>
        <v>51.984126984126988</v>
      </c>
      <c r="V11" s="223">
        <f t="shared" si="3"/>
        <v>100</v>
      </c>
      <c r="W11" s="28"/>
      <c r="X11" s="107">
        <f t="shared" ref="X11:AE11" si="21">SUM(X5:X10)</f>
        <v>44</v>
      </c>
      <c r="Y11" s="107">
        <f t="shared" si="21"/>
        <v>30</v>
      </c>
      <c r="Z11" s="107">
        <f t="shared" si="21"/>
        <v>7</v>
      </c>
      <c r="AA11" s="107">
        <f t="shared" si="21"/>
        <v>80</v>
      </c>
      <c r="AB11" s="107">
        <f t="shared" si="21"/>
        <v>6</v>
      </c>
      <c r="AC11" s="107">
        <f t="shared" si="21"/>
        <v>0</v>
      </c>
      <c r="AD11" s="107">
        <f t="shared" si="21"/>
        <v>85</v>
      </c>
      <c r="AE11" s="107">
        <f t="shared" si="21"/>
        <v>252</v>
      </c>
      <c r="AF11" s="107"/>
      <c r="AG11" s="107">
        <v>28</v>
      </c>
      <c r="AH11" s="107">
        <v>22</v>
      </c>
      <c r="AI11" s="107">
        <v>15</v>
      </c>
      <c r="AJ11" s="107">
        <v>47</v>
      </c>
      <c r="AK11" s="107">
        <v>1</v>
      </c>
      <c r="AL11" s="107">
        <v>7</v>
      </c>
      <c r="AM11" s="107">
        <v>0</v>
      </c>
      <c r="AN11" s="107">
        <v>1</v>
      </c>
      <c r="AO11" s="107">
        <v>131</v>
      </c>
      <c r="AP11" s="107">
        <v>252</v>
      </c>
      <c r="AQ11" s="105">
        <v>252</v>
      </c>
    </row>
    <row r="12" spans="1:43" ht="23.25" customHeight="1" thickTop="1" x14ac:dyDescent="0.25">
      <c r="A12" s="243" t="s">
        <v>174</v>
      </c>
      <c r="B12" s="32"/>
      <c r="C12" s="32"/>
      <c r="D12" s="27"/>
      <c r="E12" s="27"/>
      <c r="F12" s="27"/>
      <c r="G12" s="27"/>
      <c r="H12" s="27"/>
      <c r="I12" s="27"/>
      <c r="J12" s="27"/>
      <c r="K12" s="27"/>
      <c r="L12" s="27"/>
      <c r="M12" s="27"/>
      <c r="N12" s="32"/>
      <c r="O12" s="27"/>
      <c r="P12" s="32"/>
      <c r="Q12" s="27"/>
      <c r="R12" s="27"/>
      <c r="S12" s="27"/>
      <c r="T12" s="27"/>
      <c r="U12" s="27"/>
      <c r="V12" s="27"/>
      <c r="W12" s="242"/>
      <c r="X12" s="105"/>
      <c r="Y12" s="105"/>
      <c r="Z12" s="105"/>
      <c r="AA12" s="105"/>
      <c r="AB12" s="105"/>
      <c r="AC12" s="105"/>
      <c r="AD12" s="105"/>
      <c r="AE12" s="105"/>
      <c r="AF12" s="105"/>
      <c r="AG12" s="105"/>
      <c r="AH12" s="105"/>
      <c r="AI12" s="105"/>
      <c r="AJ12" s="105"/>
      <c r="AK12" s="105"/>
      <c r="AL12" s="105"/>
      <c r="AM12" s="105"/>
      <c r="AN12" s="105"/>
      <c r="AO12" s="105"/>
      <c r="AP12" s="105"/>
      <c r="AQ12" s="105"/>
    </row>
    <row r="13" spans="1:43" s="40" customFormat="1" ht="18" customHeight="1" x14ac:dyDescent="0.2">
      <c r="A13" s="379" t="s">
        <v>157</v>
      </c>
      <c r="B13" s="379"/>
      <c r="C13" s="379"/>
      <c r="D13" s="379"/>
      <c r="E13" s="379"/>
      <c r="F13" s="379"/>
      <c r="G13" s="379"/>
      <c r="H13" s="379"/>
      <c r="I13" s="379"/>
      <c r="J13" s="175"/>
      <c r="K13" s="175"/>
      <c r="L13" s="175"/>
      <c r="M13" s="175"/>
      <c r="N13" s="175"/>
      <c r="O13" s="175"/>
      <c r="X13" s="101"/>
      <c r="Y13" s="101"/>
      <c r="Z13" s="101"/>
      <c r="AA13" s="101"/>
      <c r="AB13" s="101"/>
      <c r="AC13" s="101"/>
      <c r="AD13" s="101"/>
      <c r="AE13" s="101"/>
      <c r="AF13" s="101"/>
      <c r="AG13" s="101"/>
      <c r="AH13" s="101"/>
      <c r="AI13" s="101"/>
      <c r="AJ13" s="101"/>
      <c r="AK13" s="101"/>
      <c r="AL13" s="101"/>
      <c r="AM13" s="101"/>
      <c r="AN13" s="101"/>
      <c r="AO13" s="101"/>
      <c r="AP13" s="101"/>
    </row>
    <row r="14" spans="1:43" s="40" customFormat="1" ht="23.25" customHeight="1" x14ac:dyDescent="0.25">
      <c r="A14" s="379"/>
      <c r="B14" s="379"/>
      <c r="C14" s="379"/>
      <c r="D14" s="379"/>
      <c r="E14" s="379"/>
      <c r="F14" s="379"/>
      <c r="G14" s="379"/>
      <c r="H14" s="379"/>
      <c r="I14" s="379"/>
      <c r="J14" s="175"/>
      <c r="K14" s="175"/>
      <c r="L14" s="175"/>
      <c r="M14" s="175"/>
      <c r="N14" s="175"/>
      <c r="O14" s="175"/>
      <c r="X14" s="105"/>
      <c r="Y14" s="105"/>
      <c r="Z14" s="105"/>
      <c r="AA14" s="105"/>
      <c r="AB14" s="105"/>
      <c r="AC14" s="105"/>
      <c r="AD14" s="105"/>
      <c r="AE14" s="105"/>
      <c r="AF14" s="105"/>
      <c r="AG14" s="105"/>
      <c r="AH14" s="105"/>
      <c r="AI14" s="105"/>
      <c r="AJ14" s="105"/>
      <c r="AK14" s="105"/>
      <c r="AL14" s="105"/>
      <c r="AM14" s="105"/>
      <c r="AN14" s="105"/>
      <c r="AO14" s="257"/>
      <c r="AP14" s="105"/>
      <c r="AQ14" s="106"/>
    </row>
    <row r="15" spans="1:43" ht="13.5"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13"/>
    </row>
    <row r="16" spans="1:43" ht="24.75" customHeight="1" x14ac:dyDescent="0.2">
      <c r="A16" s="367" t="s">
        <v>29</v>
      </c>
      <c r="B16" s="367"/>
      <c r="C16" s="367"/>
      <c r="D16" s="367"/>
      <c r="E16" s="367"/>
      <c r="F16" s="367"/>
      <c r="G16" s="367"/>
      <c r="H16" s="367"/>
      <c r="I16" s="372">
        <v>17</v>
      </c>
      <c r="J16" s="372"/>
      <c r="K16" s="372"/>
      <c r="L16" s="372"/>
      <c r="M16" s="372"/>
      <c r="N16" s="372"/>
      <c r="O16" s="372"/>
      <c r="P16" s="35"/>
      <c r="Q16" s="35"/>
      <c r="R16" s="35"/>
      <c r="S16" s="35"/>
      <c r="T16" s="35"/>
      <c r="U16" s="35"/>
      <c r="V16" s="35"/>
      <c r="W16" s="13"/>
    </row>
  </sheetData>
  <mergeCells count="11">
    <mergeCell ref="A16:H16"/>
    <mergeCell ref="A2:V2"/>
    <mergeCell ref="A14:I14"/>
    <mergeCell ref="I16:O16"/>
    <mergeCell ref="A13:I13"/>
    <mergeCell ref="A1:V1"/>
    <mergeCell ref="A3:A4"/>
    <mergeCell ref="B3:B4"/>
    <mergeCell ref="C3:C4"/>
    <mergeCell ref="D3:L3"/>
    <mergeCell ref="M3:U3"/>
  </mergeCells>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CFF"/>
  </sheetPr>
  <dimension ref="A1:Q22"/>
  <sheetViews>
    <sheetView rightToLeft="1" view="pageBreakPreview" zoomScaleSheetLayoutView="100" workbookViewId="0">
      <selection activeCell="A14" sqref="A14:F14"/>
    </sheetView>
  </sheetViews>
  <sheetFormatPr defaultRowHeight="12.75" x14ac:dyDescent="0.2"/>
  <cols>
    <col min="1" max="1" width="22.85546875" customWidth="1"/>
    <col min="2" max="2" width="15" customWidth="1"/>
    <col min="3" max="3" width="12.85546875" customWidth="1"/>
    <col min="4" max="4" width="1.42578125" customWidth="1"/>
    <col min="5" max="5" width="16.7109375" customWidth="1"/>
    <col min="6" max="7" width="17.28515625" customWidth="1"/>
    <col min="8" max="8" width="10.85546875" customWidth="1"/>
    <col min="9" max="9" width="9.5703125" customWidth="1"/>
    <col min="10" max="10" width="10.5703125" bestFit="1" customWidth="1"/>
    <col min="15" max="15" width="11" customWidth="1"/>
    <col min="16" max="16" width="16.28515625" customWidth="1"/>
  </cols>
  <sheetData>
    <row r="1" spans="1:17" s="40" customFormat="1" ht="41.25" customHeight="1" thickBot="1" x14ac:dyDescent="0.25">
      <c r="A1" s="384" t="s">
        <v>188</v>
      </c>
      <c r="B1" s="385"/>
      <c r="C1" s="385"/>
      <c r="D1" s="385"/>
      <c r="E1" s="385"/>
      <c r="F1" s="385"/>
      <c r="O1" s="405" t="s">
        <v>136</v>
      </c>
      <c r="P1" s="405"/>
      <c r="Q1" s="405"/>
    </row>
    <row r="2" spans="1:17" s="40" customFormat="1" ht="24" customHeight="1" thickTop="1" thickBot="1" x14ac:dyDescent="0.25">
      <c r="A2" s="406" t="s">
        <v>146</v>
      </c>
      <c r="B2" s="404"/>
      <c r="C2" s="404"/>
      <c r="D2" s="404"/>
      <c r="E2" s="404"/>
      <c r="F2" s="404"/>
      <c r="N2" s="407" t="s">
        <v>3</v>
      </c>
    </row>
    <row r="3" spans="1:17" ht="27.75" customHeight="1" thickTop="1" x14ac:dyDescent="0.2">
      <c r="A3" s="369" t="s">
        <v>3</v>
      </c>
      <c r="B3" s="371" t="s">
        <v>171</v>
      </c>
      <c r="C3" s="371"/>
      <c r="D3" s="182"/>
      <c r="E3" s="371" t="s">
        <v>170</v>
      </c>
      <c r="F3" s="371"/>
      <c r="N3" s="408"/>
      <c r="O3" s="112" t="s">
        <v>22</v>
      </c>
      <c r="P3" s="111" t="s">
        <v>26</v>
      </c>
    </row>
    <row r="4" spans="1:17" ht="26.25" customHeight="1" x14ac:dyDescent="0.2">
      <c r="A4" s="401"/>
      <c r="B4" s="173" t="s">
        <v>15</v>
      </c>
      <c r="C4" s="176" t="s">
        <v>162</v>
      </c>
      <c r="D4" s="245"/>
      <c r="E4" s="173" t="s">
        <v>15</v>
      </c>
      <c r="F4" s="173" t="s">
        <v>27</v>
      </c>
      <c r="N4" s="73" t="s">
        <v>17</v>
      </c>
      <c r="O4" s="37">
        <f>B5/1000</f>
        <v>31.9148</v>
      </c>
      <c r="P4" s="37">
        <f>E5/1000</f>
        <v>21.036799999999999</v>
      </c>
    </row>
    <row r="5" spans="1:17" ht="30.75" customHeight="1" x14ac:dyDescent="0.2">
      <c r="A5" s="73" t="s">
        <v>17</v>
      </c>
      <c r="B5" s="37">
        <v>31914.799999999999</v>
      </c>
      <c r="C5" s="236">
        <f t="shared" ref="C5:C11" si="0">B5/$B$11*100</f>
        <v>21.69647585567861</v>
      </c>
      <c r="D5" s="217"/>
      <c r="E5" s="37">
        <v>21036.799999999999</v>
      </c>
      <c r="F5" s="37">
        <f t="shared" ref="F5:F11" si="1">E5/$E$11*100</f>
        <v>39.450312049927987</v>
      </c>
      <c r="N5" s="74" t="s">
        <v>31</v>
      </c>
      <c r="O5" s="37">
        <f t="shared" ref="O5:O10" si="2">B6/1000</f>
        <v>28.760900000000003</v>
      </c>
      <c r="P5" s="37">
        <f t="shared" ref="P5:P10" si="3">E6/1000</f>
        <v>24.613900000000001</v>
      </c>
    </row>
    <row r="6" spans="1:17" ht="27" customHeight="1" x14ac:dyDescent="0.2">
      <c r="A6" s="74" t="s">
        <v>31</v>
      </c>
      <c r="B6" s="38">
        <v>28760.9</v>
      </c>
      <c r="C6" s="207">
        <f t="shared" si="0"/>
        <v>19.552376090014256</v>
      </c>
      <c r="D6" s="34"/>
      <c r="E6" s="38">
        <v>24613.9</v>
      </c>
      <c r="F6" s="38">
        <f t="shared" si="1"/>
        <v>46.15844785165627</v>
      </c>
      <c r="N6" s="74" t="s">
        <v>16</v>
      </c>
      <c r="O6" s="37">
        <f t="shared" si="2"/>
        <v>1.7889999999999999</v>
      </c>
      <c r="P6" s="37">
        <f t="shared" si="3"/>
        <v>0.82799999999999996</v>
      </c>
    </row>
    <row r="7" spans="1:17" ht="29.25" customHeight="1" x14ac:dyDescent="0.2">
      <c r="A7" s="74" t="s">
        <v>16</v>
      </c>
      <c r="B7" s="38">
        <v>1789</v>
      </c>
      <c r="C7" s="207">
        <f t="shared" si="0"/>
        <v>1.2162067537884942</v>
      </c>
      <c r="D7" s="34"/>
      <c r="E7" s="38">
        <v>828</v>
      </c>
      <c r="F7" s="38">
        <f t="shared" si="1"/>
        <v>1.5527484397503601</v>
      </c>
      <c r="G7" s="49" t="s">
        <v>16</v>
      </c>
      <c r="H7" s="38">
        <v>5247.5</v>
      </c>
      <c r="I7" s="38">
        <v>7</v>
      </c>
      <c r="J7" s="34"/>
      <c r="K7" s="38">
        <v>2852.8</v>
      </c>
      <c r="L7" s="409">
        <v>8.9</v>
      </c>
      <c r="M7" s="409"/>
      <c r="N7" s="109" t="s">
        <v>5</v>
      </c>
      <c r="O7" s="37">
        <f t="shared" si="2"/>
        <v>3.0089999999999999</v>
      </c>
      <c r="P7" s="37">
        <f t="shared" si="3"/>
        <v>1.8580999999999999</v>
      </c>
    </row>
    <row r="8" spans="1:17" ht="27.75" customHeight="1" x14ac:dyDescent="0.2">
      <c r="A8" s="109" t="s">
        <v>5</v>
      </c>
      <c r="B8" s="38">
        <v>3009</v>
      </c>
      <c r="C8" s="207">
        <f t="shared" si="0"/>
        <v>2.0455931370316263</v>
      </c>
      <c r="D8" s="34"/>
      <c r="E8" s="38">
        <v>1858.1</v>
      </c>
      <c r="F8" s="38">
        <f t="shared" si="1"/>
        <v>3.4844950192030724</v>
      </c>
      <c r="G8" s="49" t="s">
        <v>86</v>
      </c>
      <c r="H8" s="38">
        <v>4048</v>
      </c>
      <c r="I8" s="38">
        <v>5.4</v>
      </c>
      <c r="J8" s="34"/>
      <c r="K8" s="38">
        <v>2017.8</v>
      </c>
      <c r="L8" s="409">
        <v>6.3</v>
      </c>
      <c r="M8" s="409"/>
      <c r="N8" s="75" t="s">
        <v>18</v>
      </c>
      <c r="O8" s="37">
        <f t="shared" si="2"/>
        <v>81.587000000000003</v>
      </c>
      <c r="P8" s="37">
        <f t="shared" si="3"/>
        <v>4.9619999999999997</v>
      </c>
    </row>
    <row r="9" spans="1:17" ht="27.75" customHeight="1" thickBot="1" x14ac:dyDescent="0.25">
      <c r="A9" s="75" t="s">
        <v>195</v>
      </c>
      <c r="B9" s="260">
        <v>81587</v>
      </c>
      <c r="C9" s="213">
        <f t="shared" si="0"/>
        <v>55.464874466932287</v>
      </c>
      <c r="D9" s="218"/>
      <c r="E9" s="260">
        <v>4962</v>
      </c>
      <c r="F9" s="39">
        <f t="shared" si="1"/>
        <v>9.305238838214116</v>
      </c>
      <c r="N9" s="76" t="s">
        <v>10</v>
      </c>
      <c r="O9" s="37">
        <f t="shared" si="2"/>
        <v>3.5999999999999997E-2</v>
      </c>
      <c r="P9" s="37">
        <f t="shared" si="3"/>
        <v>2.5999999999999999E-2</v>
      </c>
    </row>
    <row r="10" spans="1:17" ht="27.75" customHeight="1" thickTop="1" thickBot="1" x14ac:dyDescent="0.25">
      <c r="A10" s="230" t="s">
        <v>10</v>
      </c>
      <c r="B10" s="227">
        <v>36</v>
      </c>
      <c r="C10" s="239">
        <f t="shared" si="0"/>
        <v>2.4473696554715364E-2</v>
      </c>
      <c r="D10" s="240"/>
      <c r="E10" s="227">
        <v>26</v>
      </c>
      <c r="F10" s="227">
        <f t="shared" si="1"/>
        <v>4.8757801248199714E-2</v>
      </c>
      <c r="N10" s="77" t="s">
        <v>23</v>
      </c>
      <c r="O10" s="37">
        <f t="shared" si="2"/>
        <v>147.0967</v>
      </c>
      <c r="P10" s="37">
        <f t="shared" si="3"/>
        <v>53.324799999999996</v>
      </c>
    </row>
    <row r="11" spans="1:17" ht="29.25" customHeight="1" thickTop="1" thickBot="1" x14ac:dyDescent="0.25">
      <c r="A11" s="228" t="s">
        <v>23</v>
      </c>
      <c r="B11" s="229">
        <f>SUM(B5:B10)</f>
        <v>147096.70000000001</v>
      </c>
      <c r="C11" s="237">
        <f t="shared" si="0"/>
        <v>100</v>
      </c>
      <c r="D11" s="238"/>
      <c r="E11" s="229">
        <f>SUM(E5:E10)</f>
        <v>53324.799999999996</v>
      </c>
      <c r="F11" s="229">
        <f t="shared" si="1"/>
        <v>100</v>
      </c>
    </row>
    <row r="12" spans="1:17" ht="18.75" customHeight="1" thickTop="1" x14ac:dyDescent="0.2">
      <c r="A12" s="412" t="s">
        <v>189</v>
      </c>
      <c r="B12" s="412"/>
      <c r="C12" s="412"/>
      <c r="D12" s="412"/>
      <c r="E12" s="412"/>
      <c r="F12" s="412"/>
    </row>
    <row r="13" spans="1:17" ht="38.25" customHeight="1" x14ac:dyDescent="0.2">
      <c r="A13" s="373" t="s">
        <v>202</v>
      </c>
      <c r="B13" s="373"/>
      <c r="C13" s="373"/>
      <c r="D13" s="373"/>
      <c r="E13" s="373"/>
      <c r="F13" s="373"/>
    </row>
    <row r="14" spans="1:17" s="40" customFormat="1" ht="23.25" customHeight="1" x14ac:dyDescent="0.2">
      <c r="A14" s="379" t="s">
        <v>30</v>
      </c>
      <c r="B14" s="379"/>
      <c r="C14" s="379"/>
      <c r="D14" s="379"/>
      <c r="E14" s="379"/>
      <c r="F14" s="379"/>
    </row>
    <row r="15" spans="1:17" s="40" customFormat="1" ht="23.25" customHeight="1" x14ac:dyDescent="0.2">
      <c r="A15" s="365"/>
      <c r="B15" s="365"/>
      <c r="C15" s="365"/>
      <c r="D15" s="365"/>
      <c r="E15" s="365"/>
      <c r="F15" s="365"/>
    </row>
    <row r="16" spans="1:17" s="40" customFormat="1" ht="23.25" customHeight="1" x14ac:dyDescent="0.2">
      <c r="A16" s="365"/>
      <c r="B16" s="365"/>
      <c r="C16" s="365"/>
      <c r="D16" s="365"/>
      <c r="E16" s="365"/>
      <c r="F16" s="365"/>
    </row>
    <row r="17" spans="1:9" s="40" customFormat="1" ht="23.25" customHeight="1" x14ac:dyDescent="0.2">
      <c r="A17" s="365"/>
      <c r="B17" s="365"/>
      <c r="C17" s="365"/>
      <c r="D17" s="365"/>
      <c r="E17" s="365"/>
      <c r="F17" s="365"/>
    </row>
    <row r="18" spans="1:9" s="40" customFormat="1" ht="23.25" customHeight="1" x14ac:dyDescent="0.2">
      <c r="A18" s="365"/>
      <c r="B18" s="365"/>
      <c r="C18" s="365"/>
      <c r="D18" s="365"/>
      <c r="E18" s="365"/>
      <c r="F18" s="365"/>
    </row>
    <row r="19" spans="1:9" s="40" customFormat="1" ht="23.25" customHeight="1" x14ac:dyDescent="0.2">
      <c r="A19" s="365"/>
      <c r="B19" s="365"/>
      <c r="C19" s="365"/>
      <c r="D19" s="365"/>
      <c r="E19" s="365"/>
      <c r="F19" s="365"/>
    </row>
    <row r="20" spans="1:9" ht="13.5" customHeight="1" x14ac:dyDescent="0.2">
      <c r="A20" s="410"/>
      <c r="B20" s="411"/>
      <c r="C20" s="411"/>
      <c r="D20" s="411"/>
      <c r="E20" s="411"/>
      <c r="F20" s="411"/>
    </row>
    <row r="21" spans="1:9" ht="97.5" hidden="1" customHeight="1" x14ac:dyDescent="0.2">
      <c r="A21" s="378"/>
      <c r="B21" s="378"/>
      <c r="C21" s="378"/>
      <c r="D21" s="378"/>
      <c r="E21" s="378"/>
      <c r="F21" s="378"/>
      <c r="G21" s="16"/>
      <c r="H21" s="16"/>
      <c r="I21" s="16"/>
    </row>
    <row r="22" spans="1:9" ht="21.75" customHeight="1" x14ac:dyDescent="0.2">
      <c r="A22" s="367" t="s">
        <v>29</v>
      </c>
      <c r="B22" s="367"/>
      <c r="C22" s="413">
        <v>18</v>
      </c>
      <c r="D22" s="413"/>
      <c r="E22" s="413"/>
      <c r="F22" s="35"/>
      <c r="G22" s="10"/>
      <c r="H22" s="10"/>
      <c r="I22" s="10"/>
    </row>
  </sheetData>
  <mergeCells count="16">
    <mergeCell ref="A22:B22"/>
    <mergeCell ref="A21:F21"/>
    <mergeCell ref="A14:F14"/>
    <mergeCell ref="L7:M7"/>
    <mergeCell ref="L8:M8"/>
    <mergeCell ref="A20:F20"/>
    <mergeCell ref="A12:F12"/>
    <mergeCell ref="C22:E22"/>
    <mergeCell ref="A13:F13"/>
    <mergeCell ref="O1:Q1"/>
    <mergeCell ref="A1:F1"/>
    <mergeCell ref="A3:A4"/>
    <mergeCell ref="E3:F3"/>
    <mergeCell ref="B3:C3"/>
    <mergeCell ref="A2:F2"/>
    <mergeCell ref="N2:N3"/>
  </mergeCells>
  <phoneticPr fontId="8" type="noConversion"/>
  <printOptions horizontalCentered="1"/>
  <pageMargins left="0.74803149606299213" right="0.74803149606299213" top="0.59055118110236227" bottom="0.19685039370078741"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CFF"/>
  </sheetPr>
  <dimension ref="A1:Z26"/>
  <sheetViews>
    <sheetView rightToLeft="1" tabSelected="1" view="pageBreakPreview" topLeftCell="E1" zoomScale="110" zoomScaleSheetLayoutView="110" workbookViewId="0">
      <selection activeCell="T30" sqref="T30"/>
    </sheetView>
  </sheetViews>
  <sheetFormatPr defaultRowHeight="14.25" x14ac:dyDescent="0.2"/>
  <cols>
    <col min="1" max="1" width="11.85546875" style="53" customWidth="1"/>
    <col min="2" max="2" width="10.5703125" style="53" customWidth="1"/>
    <col min="3" max="4" width="5.7109375" style="53" customWidth="1"/>
    <col min="5" max="5" width="5.28515625" style="53" customWidth="1"/>
    <col min="6" max="6" width="0.85546875" style="53" customWidth="1"/>
    <col min="7" max="7" width="7.5703125" style="53" customWidth="1"/>
    <col min="8" max="8" width="5.7109375" style="53" customWidth="1"/>
    <col min="9" max="9" width="5.28515625" style="53" customWidth="1"/>
    <col min="10" max="10" width="7" style="53" customWidth="1"/>
    <col min="11" max="11" width="1.28515625" style="53" customWidth="1"/>
    <col min="12" max="12" width="6.140625" style="53" customWidth="1"/>
    <col min="13" max="13" width="9" style="53" customWidth="1"/>
    <col min="14" max="14" width="5.7109375" style="53" customWidth="1"/>
    <col min="15" max="15" width="1.42578125" style="53" customWidth="1"/>
    <col min="16" max="16" width="5.7109375" style="53" customWidth="1"/>
    <col min="17" max="17" width="7.85546875" style="53" customWidth="1"/>
    <col min="18" max="18" width="5.7109375" style="53" customWidth="1"/>
    <col min="19" max="19" width="9.42578125" style="53" customWidth="1"/>
    <col min="20" max="20" width="10.5703125" style="53" customWidth="1"/>
    <col min="21" max="21" width="9.140625" style="53"/>
    <col min="22" max="23" width="11.140625" style="53" customWidth="1"/>
    <col min="24" max="25" width="9.140625" style="53"/>
    <col min="26" max="26" width="10" style="53" customWidth="1"/>
    <col min="27" max="16384" width="9.140625" style="53"/>
  </cols>
  <sheetData>
    <row r="1" spans="1:26" ht="19.5" customHeight="1" x14ac:dyDescent="0.2">
      <c r="A1" s="424" t="s">
        <v>178</v>
      </c>
      <c r="B1" s="425"/>
      <c r="C1" s="425"/>
      <c r="D1" s="425"/>
      <c r="E1" s="425"/>
      <c r="F1" s="425"/>
      <c r="G1" s="425"/>
      <c r="H1" s="425"/>
      <c r="I1" s="425"/>
      <c r="J1" s="425"/>
      <c r="K1" s="425"/>
      <c r="L1" s="425"/>
      <c r="M1" s="425"/>
      <c r="N1" s="425"/>
      <c r="O1" s="425"/>
      <c r="P1" s="425"/>
      <c r="Q1" s="425"/>
      <c r="R1" s="425"/>
      <c r="S1" s="425"/>
      <c r="T1" s="425"/>
    </row>
    <row r="2" spans="1:26" ht="16.5" thickBot="1" x14ac:dyDescent="0.25">
      <c r="A2" s="426" t="s">
        <v>147</v>
      </c>
      <c r="B2" s="426"/>
      <c r="C2" s="426"/>
      <c r="D2" s="426"/>
      <c r="E2" s="426"/>
      <c r="F2" s="426"/>
      <c r="G2" s="426"/>
      <c r="H2" s="426"/>
      <c r="I2" s="426"/>
      <c r="J2" s="426"/>
      <c r="K2" s="426"/>
      <c r="L2" s="426"/>
      <c r="M2" s="426"/>
      <c r="N2" s="426"/>
      <c r="O2" s="426"/>
      <c r="P2" s="426"/>
      <c r="Q2" s="426"/>
      <c r="R2" s="426"/>
      <c r="S2" s="426"/>
      <c r="T2" s="54"/>
    </row>
    <row r="3" spans="1:26" ht="24" customHeight="1" thickTop="1" x14ac:dyDescent="0.2">
      <c r="A3" s="427" t="s">
        <v>39</v>
      </c>
      <c r="B3" s="427" t="s">
        <v>105</v>
      </c>
      <c r="C3" s="430" t="s">
        <v>40</v>
      </c>
      <c r="D3" s="430"/>
      <c r="E3" s="430"/>
      <c r="F3" s="181"/>
      <c r="G3" s="430" t="s">
        <v>93</v>
      </c>
      <c r="H3" s="430"/>
      <c r="I3" s="430"/>
      <c r="J3" s="430"/>
      <c r="K3" s="114"/>
      <c r="L3" s="430" t="s">
        <v>40</v>
      </c>
      <c r="M3" s="430"/>
      <c r="N3" s="430"/>
      <c r="O3" s="181"/>
      <c r="P3" s="430" t="s">
        <v>93</v>
      </c>
      <c r="Q3" s="430"/>
      <c r="R3" s="430"/>
      <c r="S3" s="430"/>
      <c r="T3" s="431" t="s">
        <v>108</v>
      </c>
      <c r="U3" s="70" t="s">
        <v>92</v>
      </c>
      <c r="V3" s="70" t="s">
        <v>165</v>
      </c>
      <c r="W3" s="66"/>
    </row>
    <row r="4" spans="1:26" ht="18" customHeight="1" x14ac:dyDescent="0.2">
      <c r="A4" s="428"/>
      <c r="B4" s="428"/>
      <c r="C4" s="418" t="s">
        <v>3</v>
      </c>
      <c r="D4" s="418"/>
      <c r="E4" s="418"/>
      <c r="F4" s="434"/>
      <c r="G4" s="418" t="s">
        <v>3</v>
      </c>
      <c r="H4" s="418"/>
      <c r="I4" s="418"/>
      <c r="J4" s="418"/>
      <c r="K4" s="434"/>
      <c r="L4" s="415" t="s">
        <v>42</v>
      </c>
      <c r="M4" s="415"/>
      <c r="N4" s="415"/>
      <c r="O4" s="434"/>
      <c r="P4" s="418" t="s">
        <v>42</v>
      </c>
      <c r="Q4" s="418"/>
      <c r="R4" s="418"/>
      <c r="S4" s="418" t="s">
        <v>0</v>
      </c>
      <c r="T4" s="432"/>
      <c r="U4" s="69"/>
      <c r="V4" s="69"/>
      <c r="W4" s="66"/>
      <c r="X4" s="66"/>
      <c r="Y4" s="63"/>
      <c r="Z4" s="423" t="s">
        <v>39</v>
      </c>
    </row>
    <row r="5" spans="1:26" ht="24" customHeight="1" x14ac:dyDescent="0.2">
      <c r="A5" s="429"/>
      <c r="B5" s="429"/>
      <c r="C5" s="171" t="s">
        <v>43</v>
      </c>
      <c r="D5" s="171" t="s">
        <v>44</v>
      </c>
      <c r="E5" s="171" t="s">
        <v>45</v>
      </c>
      <c r="F5" s="435"/>
      <c r="G5" s="147" t="s">
        <v>43</v>
      </c>
      <c r="H5" s="147" t="s">
        <v>44</v>
      </c>
      <c r="I5" s="147" t="s">
        <v>45</v>
      </c>
      <c r="J5" s="147" t="s">
        <v>0</v>
      </c>
      <c r="K5" s="435"/>
      <c r="L5" s="171" t="s">
        <v>51</v>
      </c>
      <c r="M5" s="171" t="s">
        <v>52</v>
      </c>
      <c r="N5" s="171" t="s">
        <v>53</v>
      </c>
      <c r="O5" s="435"/>
      <c r="P5" s="147" t="s">
        <v>51</v>
      </c>
      <c r="Q5" s="147" t="s">
        <v>52</v>
      </c>
      <c r="R5" s="147" t="s">
        <v>53</v>
      </c>
      <c r="S5" s="147" t="s">
        <v>0</v>
      </c>
      <c r="T5" s="433"/>
      <c r="U5" s="55" t="s">
        <v>51</v>
      </c>
      <c r="V5" s="55" t="s">
        <v>166</v>
      </c>
      <c r="W5" s="263" t="s">
        <v>0</v>
      </c>
      <c r="X5" s="68" t="s">
        <v>177</v>
      </c>
      <c r="Y5" s="64" t="s">
        <v>117</v>
      </c>
      <c r="Z5" s="423"/>
    </row>
    <row r="6" spans="1:26" s="262" customFormat="1" ht="21.75" customHeight="1" x14ac:dyDescent="0.2">
      <c r="A6" s="278" t="s">
        <v>54</v>
      </c>
      <c r="B6" s="279">
        <v>9</v>
      </c>
      <c r="C6" s="279">
        <v>4</v>
      </c>
      <c r="D6" s="279">
        <v>5</v>
      </c>
      <c r="E6" s="279">
        <v>0</v>
      </c>
      <c r="F6" s="280"/>
      <c r="G6" s="281">
        <f>C6/B6*100</f>
        <v>44.444444444444443</v>
      </c>
      <c r="H6" s="282">
        <f>D6/B6*100</f>
        <v>55.555555555555557</v>
      </c>
      <c r="I6" s="282">
        <f>E6/B6*100</f>
        <v>0</v>
      </c>
      <c r="J6" s="281">
        <f t="shared" ref="J6:J21" si="0">SUM(G6:I6)</f>
        <v>100</v>
      </c>
      <c r="K6" s="280"/>
      <c r="L6" s="279">
        <v>0</v>
      </c>
      <c r="M6" s="279">
        <v>1</v>
      </c>
      <c r="N6" s="279">
        <v>8</v>
      </c>
      <c r="O6" s="283"/>
      <c r="P6" s="282">
        <f>L6/B6*100</f>
        <v>0</v>
      </c>
      <c r="Q6" s="282">
        <f>M6/B6*100</f>
        <v>11.111111111111111</v>
      </c>
      <c r="R6" s="282">
        <f>N6/B6*100</f>
        <v>88.888888888888886</v>
      </c>
      <c r="S6" s="281">
        <f t="shared" ref="S6:S21" si="1">SUM(P6:R6)</f>
        <v>100</v>
      </c>
      <c r="T6" s="284">
        <f>Y6</f>
        <v>240</v>
      </c>
      <c r="U6" s="261">
        <f t="shared" ref="U6:U21" si="2">L6</f>
        <v>0</v>
      </c>
      <c r="V6" s="261">
        <f t="shared" ref="V6:V21" si="3">M6</f>
        <v>1</v>
      </c>
      <c r="W6" s="261">
        <f t="shared" ref="W6:W21" si="4">SUM(U6:V6)</f>
        <v>1</v>
      </c>
      <c r="X6" s="262">
        <v>240</v>
      </c>
      <c r="Y6" s="261">
        <f>X6/W6</f>
        <v>240</v>
      </c>
      <c r="Z6" s="262" t="s">
        <v>54</v>
      </c>
    </row>
    <row r="7" spans="1:26" s="262" customFormat="1" ht="21.75" customHeight="1" x14ac:dyDescent="0.2">
      <c r="A7" s="285" t="s">
        <v>55</v>
      </c>
      <c r="B7" s="279">
        <v>5</v>
      </c>
      <c r="C7" s="284">
        <v>4</v>
      </c>
      <c r="D7" s="279">
        <v>1</v>
      </c>
      <c r="E7" s="279">
        <v>0</v>
      </c>
      <c r="F7" s="279"/>
      <c r="G7" s="281">
        <f>C7/5*100</f>
        <v>80</v>
      </c>
      <c r="H7" s="281">
        <f>D7/5*100</f>
        <v>20</v>
      </c>
      <c r="I7" s="282">
        <f t="shared" ref="I7" si="5">E7/4*100</f>
        <v>0</v>
      </c>
      <c r="J7" s="281">
        <f t="shared" si="0"/>
        <v>100</v>
      </c>
      <c r="K7" s="281"/>
      <c r="L7" s="279">
        <v>2</v>
      </c>
      <c r="M7" s="279">
        <v>3</v>
      </c>
      <c r="N7" s="279">
        <v>0</v>
      </c>
      <c r="O7" s="279"/>
      <c r="P7" s="282">
        <f>L7/5*100</f>
        <v>40</v>
      </c>
      <c r="Q7" s="282">
        <f>M7/5*100</f>
        <v>60</v>
      </c>
      <c r="R7" s="282">
        <f>N7/5*100</f>
        <v>0</v>
      </c>
      <c r="S7" s="281">
        <f t="shared" si="1"/>
        <v>100</v>
      </c>
      <c r="T7" s="284">
        <f>Y7</f>
        <v>208</v>
      </c>
      <c r="U7" s="261">
        <f t="shared" si="2"/>
        <v>2</v>
      </c>
      <c r="V7" s="261">
        <f t="shared" si="3"/>
        <v>3</v>
      </c>
      <c r="W7" s="261">
        <f t="shared" si="4"/>
        <v>5</v>
      </c>
      <c r="X7" s="262">
        <v>1040</v>
      </c>
      <c r="Y7" s="277">
        <f>X7/W7</f>
        <v>208</v>
      </c>
      <c r="Z7" s="262" t="s">
        <v>55</v>
      </c>
    </row>
    <row r="8" spans="1:26" s="262" customFormat="1" ht="21.75" customHeight="1" x14ac:dyDescent="0.2">
      <c r="A8" s="285" t="s">
        <v>56</v>
      </c>
      <c r="B8" s="279">
        <v>11</v>
      </c>
      <c r="C8" s="284">
        <v>11</v>
      </c>
      <c r="D8" s="279">
        <v>0</v>
      </c>
      <c r="E8" s="279">
        <v>0</v>
      </c>
      <c r="F8" s="286"/>
      <c r="G8" s="281">
        <f>C8/11*100</f>
        <v>100</v>
      </c>
      <c r="H8" s="282">
        <f t="shared" ref="H8" si="6">D8/4*100</f>
        <v>0</v>
      </c>
      <c r="I8" s="282">
        <f t="shared" ref="I8" si="7">E8/4*100</f>
        <v>0</v>
      </c>
      <c r="J8" s="281">
        <f t="shared" si="0"/>
        <v>100</v>
      </c>
      <c r="K8" s="281"/>
      <c r="L8" s="279">
        <v>1</v>
      </c>
      <c r="M8" s="279">
        <v>1</v>
      </c>
      <c r="N8" s="279">
        <v>9</v>
      </c>
      <c r="O8" s="279"/>
      <c r="P8" s="282">
        <f>L8/11*100</f>
        <v>9.0909090909090917</v>
      </c>
      <c r="Q8" s="282">
        <f t="shared" ref="Q8:R8" si="8">M8/11*100</f>
        <v>9.0909090909090917</v>
      </c>
      <c r="R8" s="282">
        <f t="shared" si="8"/>
        <v>81.818181818181827</v>
      </c>
      <c r="S8" s="282">
        <f t="shared" si="1"/>
        <v>100.00000000000001</v>
      </c>
      <c r="T8" s="284">
        <f>Y8</f>
        <v>219</v>
      </c>
      <c r="U8" s="261">
        <f t="shared" si="2"/>
        <v>1</v>
      </c>
      <c r="V8" s="261">
        <f t="shared" si="3"/>
        <v>1</v>
      </c>
      <c r="W8" s="261">
        <f t="shared" si="4"/>
        <v>2</v>
      </c>
      <c r="X8" s="261">
        <v>438</v>
      </c>
      <c r="Y8" s="261">
        <f>X8/W8</f>
        <v>219</v>
      </c>
      <c r="Z8" s="262" t="s">
        <v>56</v>
      </c>
    </row>
    <row r="9" spans="1:26" s="267" customFormat="1" ht="21.75" customHeight="1" x14ac:dyDescent="0.2">
      <c r="A9" s="285" t="s">
        <v>57</v>
      </c>
      <c r="B9" s="287">
        <v>10</v>
      </c>
      <c r="C9" s="287">
        <v>8</v>
      </c>
      <c r="D9" s="287">
        <v>2</v>
      </c>
      <c r="E9" s="287">
        <v>0</v>
      </c>
      <c r="F9" s="288"/>
      <c r="G9" s="281">
        <f>C9/B9*100</f>
        <v>80</v>
      </c>
      <c r="H9" s="281">
        <f>D9/B9*100</f>
        <v>20</v>
      </c>
      <c r="I9" s="282">
        <f>E9/B9*100</f>
        <v>0</v>
      </c>
      <c r="J9" s="281">
        <f t="shared" si="0"/>
        <v>100</v>
      </c>
      <c r="K9" s="289"/>
      <c r="L9" s="287">
        <v>2</v>
      </c>
      <c r="M9" s="287">
        <v>3</v>
      </c>
      <c r="N9" s="287">
        <v>5</v>
      </c>
      <c r="O9" s="287"/>
      <c r="P9" s="282">
        <f>L9/B9*100</f>
        <v>20</v>
      </c>
      <c r="Q9" s="282">
        <f>M9/B9*100</f>
        <v>30</v>
      </c>
      <c r="R9" s="282">
        <f>N9/B9*100</f>
        <v>50</v>
      </c>
      <c r="S9" s="282">
        <f t="shared" si="1"/>
        <v>100</v>
      </c>
      <c r="T9" s="270">
        <f>Y9</f>
        <v>255.4</v>
      </c>
      <c r="U9" s="266">
        <f t="shared" si="2"/>
        <v>2</v>
      </c>
      <c r="V9" s="266">
        <f t="shared" si="3"/>
        <v>3</v>
      </c>
      <c r="W9" s="266">
        <f t="shared" si="4"/>
        <v>5</v>
      </c>
      <c r="X9" s="266">
        <v>1277</v>
      </c>
      <c r="Y9" s="266">
        <f t="shared" ref="Y9:Y21" si="9">X9/W9</f>
        <v>255.4</v>
      </c>
      <c r="Z9" s="267" t="s">
        <v>57</v>
      </c>
    </row>
    <row r="10" spans="1:26" s="262" customFormat="1" ht="21.75" customHeight="1" x14ac:dyDescent="0.2">
      <c r="A10" s="285" t="s">
        <v>58</v>
      </c>
      <c r="B10" s="279">
        <v>5</v>
      </c>
      <c r="C10" s="284">
        <v>5</v>
      </c>
      <c r="D10" s="279">
        <v>0</v>
      </c>
      <c r="E10" s="279">
        <v>0</v>
      </c>
      <c r="F10" s="279"/>
      <c r="G10" s="281">
        <f>C10/5*100</f>
        <v>100</v>
      </c>
      <c r="H10" s="282">
        <f t="shared" ref="H10" si="10">D10/5*100</f>
        <v>0</v>
      </c>
      <c r="I10" s="282">
        <f t="shared" ref="I10:I18" si="11">E10/4*100</f>
        <v>0</v>
      </c>
      <c r="J10" s="281">
        <f t="shared" si="0"/>
        <v>100</v>
      </c>
      <c r="K10" s="281"/>
      <c r="L10" s="279">
        <v>1</v>
      </c>
      <c r="M10" s="279">
        <v>2</v>
      </c>
      <c r="N10" s="279">
        <v>2</v>
      </c>
      <c r="O10" s="279">
        <v>1</v>
      </c>
      <c r="P10" s="282">
        <f>L10/5*100</f>
        <v>20</v>
      </c>
      <c r="Q10" s="282">
        <f t="shared" ref="Q10:R10" si="12">M10/5*100</f>
        <v>40</v>
      </c>
      <c r="R10" s="282">
        <f t="shared" si="12"/>
        <v>40</v>
      </c>
      <c r="S10" s="282">
        <f t="shared" si="1"/>
        <v>100</v>
      </c>
      <c r="T10" s="270">
        <f t="shared" ref="T10:T20" si="13">Y10</f>
        <v>180</v>
      </c>
      <c r="U10" s="261">
        <f t="shared" si="2"/>
        <v>1</v>
      </c>
      <c r="V10" s="261">
        <f t="shared" si="3"/>
        <v>2</v>
      </c>
      <c r="W10" s="261">
        <f t="shared" si="4"/>
        <v>3</v>
      </c>
      <c r="X10" s="262">
        <v>540</v>
      </c>
      <c r="Y10" s="261">
        <f t="shared" si="9"/>
        <v>180</v>
      </c>
      <c r="Z10" s="262" t="s">
        <v>58</v>
      </c>
    </row>
    <row r="11" spans="1:26" s="262" customFormat="1" ht="21.75" customHeight="1" x14ac:dyDescent="0.2">
      <c r="A11" s="285" t="s">
        <v>59</v>
      </c>
      <c r="B11" s="279">
        <v>10</v>
      </c>
      <c r="C11" s="284">
        <v>10</v>
      </c>
      <c r="D11" s="279">
        <v>0</v>
      </c>
      <c r="E11" s="279">
        <v>0</v>
      </c>
      <c r="F11" s="286"/>
      <c r="G11" s="281">
        <f>C11/10*100</f>
        <v>100</v>
      </c>
      <c r="H11" s="282">
        <f t="shared" ref="H11:H14" si="14">D11/4*100</f>
        <v>0</v>
      </c>
      <c r="I11" s="282">
        <f t="shared" si="11"/>
        <v>0</v>
      </c>
      <c r="J11" s="281">
        <f t="shared" si="0"/>
        <v>100</v>
      </c>
      <c r="K11" s="281"/>
      <c r="L11" s="279">
        <v>4</v>
      </c>
      <c r="M11" s="279">
        <v>3</v>
      </c>
      <c r="N11" s="279">
        <v>3</v>
      </c>
      <c r="O11" s="279">
        <v>0</v>
      </c>
      <c r="P11" s="282">
        <f>L11/10*100</f>
        <v>40</v>
      </c>
      <c r="Q11" s="282">
        <f t="shared" ref="Q11:R11" si="15">M11/10*100</f>
        <v>30</v>
      </c>
      <c r="R11" s="282">
        <f t="shared" si="15"/>
        <v>30</v>
      </c>
      <c r="S11" s="282">
        <f t="shared" si="1"/>
        <v>100</v>
      </c>
      <c r="T11" s="270">
        <f t="shared" si="13"/>
        <v>251.42857142857142</v>
      </c>
      <c r="U11" s="261">
        <f t="shared" si="2"/>
        <v>4</v>
      </c>
      <c r="V11" s="261">
        <f t="shared" si="3"/>
        <v>3</v>
      </c>
      <c r="W11" s="261">
        <f t="shared" si="4"/>
        <v>7</v>
      </c>
      <c r="X11" s="262">
        <v>1760</v>
      </c>
      <c r="Y11" s="261">
        <f t="shared" si="9"/>
        <v>251.42857142857142</v>
      </c>
      <c r="Z11" s="262" t="s">
        <v>59</v>
      </c>
    </row>
    <row r="12" spans="1:26" s="262" customFormat="1" ht="21.75" customHeight="1" x14ac:dyDescent="0.2">
      <c r="A12" s="285" t="s">
        <v>60</v>
      </c>
      <c r="B12" s="279">
        <v>3</v>
      </c>
      <c r="C12" s="284">
        <v>3</v>
      </c>
      <c r="D12" s="279">
        <v>0</v>
      </c>
      <c r="E12" s="279">
        <v>0</v>
      </c>
      <c r="F12" s="286"/>
      <c r="G12" s="281">
        <f>C12/3*100</f>
        <v>100</v>
      </c>
      <c r="H12" s="282">
        <f t="shared" si="14"/>
        <v>0</v>
      </c>
      <c r="I12" s="282">
        <f t="shared" si="11"/>
        <v>0</v>
      </c>
      <c r="J12" s="281">
        <f t="shared" si="0"/>
        <v>100</v>
      </c>
      <c r="K12" s="290"/>
      <c r="L12" s="279">
        <v>0</v>
      </c>
      <c r="M12" s="279">
        <v>1</v>
      </c>
      <c r="N12" s="279">
        <v>2</v>
      </c>
      <c r="O12" s="279">
        <v>0</v>
      </c>
      <c r="P12" s="282">
        <f>L12/3*100</f>
        <v>0</v>
      </c>
      <c r="Q12" s="282">
        <f t="shared" ref="Q12:R12" si="16">M12/3*100</f>
        <v>33.333333333333329</v>
      </c>
      <c r="R12" s="282">
        <f t="shared" si="16"/>
        <v>66.666666666666657</v>
      </c>
      <c r="S12" s="282">
        <f t="shared" si="1"/>
        <v>99.999999999999986</v>
      </c>
      <c r="T12" s="270">
        <v>240</v>
      </c>
      <c r="U12" s="261">
        <f t="shared" si="2"/>
        <v>0</v>
      </c>
      <c r="V12" s="261">
        <f t="shared" si="3"/>
        <v>1</v>
      </c>
      <c r="W12" s="261">
        <f t="shared" si="4"/>
        <v>1</v>
      </c>
      <c r="X12" s="262">
        <v>240</v>
      </c>
      <c r="Y12" s="261">
        <f t="shared" si="9"/>
        <v>240</v>
      </c>
      <c r="Z12" s="262" t="s">
        <v>60</v>
      </c>
    </row>
    <row r="13" spans="1:26" s="262" customFormat="1" ht="21.75" customHeight="1" x14ac:dyDescent="0.2">
      <c r="A13" s="285" t="s">
        <v>61</v>
      </c>
      <c r="B13" s="279">
        <v>4</v>
      </c>
      <c r="C13" s="284">
        <v>4</v>
      </c>
      <c r="D13" s="279">
        <v>0</v>
      </c>
      <c r="E13" s="279">
        <v>0</v>
      </c>
      <c r="F13" s="286"/>
      <c r="G13" s="281">
        <f>C13/4*100</f>
        <v>100</v>
      </c>
      <c r="H13" s="282">
        <f t="shared" si="14"/>
        <v>0</v>
      </c>
      <c r="I13" s="282">
        <f t="shared" si="11"/>
        <v>0</v>
      </c>
      <c r="J13" s="281">
        <f t="shared" si="0"/>
        <v>100</v>
      </c>
      <c r="K13" s="281"/>
      <c r="L13" s="279">
        <v>3</v>
      </c>
      <c r="M13" s="279">
        <v>0</v>
      </c>
      <c r="N13" s="279">
        <v>1</v>
      </c>
      <c r="O13" s="279">
        <v>0</v>
      </c>
      <c r="P13" s="282">
        <f>L13/4*100</f>
        <v>75</v>
      </c>
      <c r="Q13" s="282">
        <f t="shared" ref="Q13:R13" si="17">M13/4*100</f>
        <v>0</v>
      </c>
      <c r="R13" s="282">
        <f t="shared" si="17"/>
        <v>25</v>
      </c>
      <c r="S13" s="282">
        <f t="shared" si="1"/>
        <v>100</v>
      </c>
      <c r="T13" s="270">
        <f t="shared" si="13"/>
        <v>340</v>
      </c>
      <c r="U13" s="261">
        <f t="shared" si="2"/>
        <v>3</v>
      </c>
      <c r="V13" s="261">
        <f t="shared" si="3"/>
        <v>0</v>
      </c>
      <c r="W13" s="261">
        <f t="shared" si="4"/>
        <v>3</v>
      </c>
      <c r="X13" s="262">
        <v>1020</v>
      </c>
      <c r="Y13" s="261">
        <f t="shared" si="9"/>
        <v>340</v>
      </c>
      <c r="Z13" s="262" t="s">
        <v>61</v>
      </c>
    </row>
    <row r="14" spans="1:26" s="262" customFormat="1" ht="21.75" customHeight="1" x14ac:dyDescent="0.2">
      <c r="A14" s="285" t="s">
        <v>62</v>
      </c>
      <c r="B14" s="279">
        <v>8</v>
      </c>
      <c r="C14" s="284">
        <v>8</v>
      </c>
      <c r="D14" s="279">
        <v>0</v>
      </c>
      <c r="E14" s="279">
        <v>0</v>
      </c>
      <c r="F14" s="286"/>
      <c r="G14" s="281">
        <f>C14/8*100</f>
        <v>100</v>
      </c>
      <c r="H14" s="282">
        <f t="shared" si="14"/>
        <v>0</v>
      </c>
      <c r="I14" s="282">
        <f t="shared" si="11"/>
        <v>0</v>
      </c>
      <c r="J14" s="281">
        <f t="shared" si="0"/>
        <v>100</v>
      </c>
      <c r="K14" s="281"/>
      <c r="L14" s="279">
        <v>1</v>
      </c>
      <c r="M14" s="279">
        <v>0</v>
      </c>
      <c r="N14" s="279">
        <v>7</v>
      </c>
      <c r="O14" s="279">
        <v>2</v>
      </c>
      <c r="P14" s="279">
        <f>L14/8*100</f>
        <v>12.5</v>
      </c>
      <c r="Q14" s="282">
        <f t="shared" ref="Q14:R14" si="18">M14/8*100</f>
        <v>0</v>
      </c>
      <c r="R14" s="279">
        <f t="shared" si="18"/>
        <v>87.5</v>
      </c>
      <c r="S14" s="282">
        <f t="shared" si="1"/>
        <v>100</v>
      </c>
      <c r="T14" s="270">
        <f t="shared" si="13"/>
        <v>360</v>
      </c>
      <c r="U14" s="261">
        <f t="shared" si="2"/>
        <v>1</v>
      </c>
      <c r="V14" s="261">
        <f t="shared" si="3"/>
        <v>0</v>
      </c>
      <c r="W14" s="261">
        <f t="shared" si="4"/>
        <v>1</v>
      </c>
      <c r="X14" s="262">
        <v>360</v>
      </c>
      <c r="Y14" s="261">
        <f t="shared" si="9"/>
        <v>360</v>
      </c>
      <c r="Z14" s="262" t="s">
        <v>62</v>
      </c>
    </row>
    <row r="15" spans="1:26" s="262" customFormat="1" ht="21.75" customHeight="1" x14ac:dyDescent="0.2">
      <c r="A15" s="285" t="s">
        <v>63</v>
      </c>
      <c r="B15" s="279">
        <v>4</v>
      </c>
      <c r="C15" s="284">
        <v>2</v>
      </c>
      <c r="D15" s="279">
        <v>2</v>
      </c>
      <c r="E15" s="279">
        <v>0</v>
      </c>
      <c r="F15" s="286"/>
      <c r="G15" s="281">
        <f>C15/4*100</f>
        <v>50</v>
      </c>
      <c r="H15" s="281">
        <f t="shared" ref="H15:H18" si="19">D15/4*100</f>
        <v>50</v>
      </c>
      <c r="I15" s="282">
        <f t="shared" si="11"/>
        <v>0</v>
      </c>
      <c r="J15" s="281">
        <f t="shared" si="0"/>
        <v>100</v>
      </c>
      <c r="K15" s="281"/>
      <c r="L15" s="279">
        <v>2</v>
      </c>
      <c r="M15" s="279">
        <v>0</v>
      </c>
      <c r="N15" s="279">
        <v>2</v>
      </c>
      <c r="O15" s="279">
        <v>0</v>
      </c>
      <c r="P15" s="282">
        <f>L15/4*100</f>
        <v>50</v>
      </c>
      <c r="Q15" s="282">
        <f t="shared" ref="Q15:R15" si="20">M15/4*100</f>
        <v>0</v>
      </c>
      <c r="R15" s="282">
        <f t="shared" si="20"/>
        <v>50</v>
      </c>
      <c r="S15" s="282">
        <f t="shared" si="1"/>
        <v>100</v>
      </c>
      <c r="T15" s="270">
        <f t="shared" si="13"/>
        <v>277</v>
      </c>
      <c r="U15" s="261">
        <f t="shared" si="2"/>
        <v>2</v>
      </c>
      <c r="V15" s="261">
        <f t="shared" si="3"/>
        <v>0</v>
      </c>
      <c r="W15" s="261">
        <f t="shared" si="4"/>
        <v>2</v>
      </c>
      <c r="X15" s="262">
        <v>554</v>
      </c>
      <c r="Y15" s="261">
        <f t="shared" si="9"/>
        <v>277</v>
      </c>
      <c r="Z15" s="262" t="s">
        <v>63</v>
      </c>
    </row>
    <row r="16" spans="1:26" s="262" customFormat="1" ht="21.75" customHeight="1" x14ac:dyDescent="0.2">
      <c r="A16" s="285" t="s">
        <v>64</v>
      </c>
      <c r="B16" s="279">
        <v>8</v>
      </c>
      <c r="C16" s="284">
        <v>8</v>
      </c>
      <c r="D16" s="279">
        <v>0</v>
      </c>
      <c r="E16" s="279">
        <v>0</v>
      </c>
      <c r="F16" s="286"/>
      <c r="G16" s="281">
        <f>C16/8*100</f>
        <v>100</v>
      </c>
      <c r="H16" s="282">
        <f t="shared" si="19"/>
        <v>0</v>
      </c>
      <c r="I16" s="282">
        <f t="shared" si="11"/>
        <v>0</v>
      </c>
      <c r="J16" s="281">
        <f t="shared" si="0"/>
        <v>100</v>
      </c>
      <c r="K16" s="281"/>
      <c r="L16" s="279">
        <v>5</v>
      </c>
      <c r="M16" s="279">
        <v>0</v>
      </c>
      <c r="N16" s="279">
        <v>3</v>
      </c>
      <c r="O16" s="279">
        <v>0</v>
      </c>
      <c r="P16" s="282">
        <f>L16/8*100</f>
        <v>62.5</v>
      </c>
      <c r="Q16" s="282">
        <f t="shared" ref="Q16:R16" si="21">M16/8*100</f>
        <v>0</v>
      </c>
      <c r="R16" s="282">
        <f t="shared" si="21"/>
        <v>37.5</v>
      </c>
      <c r="S16" s="282">
        <f t="shared" si="1"/>
        <v>100</v>
      </c>
      <c r="T16" s="270">
        <f t="shared" si="13"/>
        <v>285</v>
      </c>
      <c r="U16" s="261">
        <f t="shared" si="2"/>
        <v>5</v>
      </c>
      <c r="V16" s="261">
        <f t="shared" si="3"/>
        <v>0</v>
      </c>
      <c r="W16" s="261">
        <f t="shared" si="4"/>
        <v>5</v>
      </c>
      <c r="X16" s="262">
        <v>1425</v>
      </c>
      <c r="Y16" s="261">
        <f t="shared" si="9"/>
        <v>285</v>
      </c>
      <c r="Z16" s="262" t="s">
        <v>64</v>
      </c>
    </row>
    <row r="17" spans="1:26" ht="21.75" customHeight="1" x14ac:dyDescent="0.2">
      <c r="A17" s="285" t="s">
        <v>65</v>
      </c>
      <c r="B17" s="279">
        <v>4</v>
      </c>
      <c r="C17" s="284">
        <v>4</v>
      </c>
      <c r="D17" s="279">
        <v>0</v>
      </c>
      <c r="E17" s="279">
        <v>0</v>
      </c>
      <c r="F17" s="286"/>
      <c r="G17" s="281">
        <f>C17/4*100</f>
        <v>100</v>
      </c>
      <c r="H17" s="282">
        <f t="shared" si="19"/>
        <v>0</v>
      </c>
      <c r="I17" s="282">
        <f t="shared" si="11"/>
        <v>0</v>
      </c>
      <c r="J17" s="281">
        <f t="shared" si="0"/>
        <v>100</v>
      </c>
      <c r="K17" s="281"/>
      <c r="L17" s="279">
        <v>3</v>
      </c>
      <c r="M17" s="279">
        <v>0</v>
      </c>
      <c r="N17" s="279">
        <v>1</v>
      </c>
      <c r="O17" s="279">
        <v>0</v>
      </c>
      <c r="P17" s="282">
        <f>L17/4*100</f>
        <v>75</v>
      </c>
      <c r="Q17" s="282">
        <f t="shared" ref="Q17:R17" si="22">M17/4*100</f>
        <v>0</v>
      </c>
      <c r="R17" s="282">
        <f t="shared" si="22"/>
        <v>25</v>
      </c>
      <c r="S17" s="282">
        <f t="shared" si="1"/>
        <v>100</v>
      </c>
      <c r="T17" s="270">
        <f t="shared" si="13"/>
        <v>274.66666666666669</v>
      </c>
      <c r="U17" s="56">
        <f t="shared" si="2"/>
        <v>3</v>
      </c>
      <c r="V17" s="56">
        <f t="shared" si="3"/>
        <v>0</v>
      </c>
      <c r="W17" s="56">
        <f t="shared" si="4"/>
        <v>3</v>
      </c>
      <c r="X17" s="53">
        <v>824</v>
      </c>
      <c r="Y17" s="261">
        <f t="shared" si="9"/>
        <v>274.66666666666669</v>
      </c>
      <c r="Z17" s="53" t="s">
        <v>65</v>
      </c>
    </row>
    <row r="18" spans="1:26" s="262" customFormat="1" ht="21.75" customHeight="1" x14ac:dyDescent="0.2">
      <c r="A18" s="285" t="s">
        <v>66</v>
      </c>
      <c r="B18" s="279">
        <v>9</v>
      </c>
      <c r="C18" s="284">
        <v>9</v>
      </c>
      <c r="D18" s="279">
        <v>0</v>
      </c>
      <c r="E18" s="279">
        <v>0</v>
      </c>
      <c r="F18" s="286"/>
      <c r="G18" s="281">
        <f>C18/B18*100</f>
        <v>100</v>
      </c>
      <c r="H18" s="282">
        <f t="shared" si="19"/>
        <v>0</v>
      </c>
      <c r="I18" s="282">
        <f t="shared" si="11"/>
        <v>0</v>
      </c>
      <c r="J18" s="281">
        <f t="shared" si="0"/>
        <v>100</v>
      </c>
      <c r="K18" s="281"/>
      <c r="L18" s="279">
        <v>0</v>
      </c>
      <c r="M18" s="279">
        <v>3</v>
      </c>
      <c r="N18" s="279">
        <v>6</v>
      </c>
      <c r="O18" s="279">
        <v>0</v>
      </c>
      <c r="P18" s="282">
        <f>L18/9*100</f>
        <v>0</v>
      </c>
      <c r="Q18" s="282">
        <f>M18/9*100</f>
        <v>33.333333333333329</v>
      </c>
      <c r="R18" s="282">
        <f>N18/9*100</f>
        <v>66.666666666666657</v>
      </c>
      <c r="S18" s="282">
        <f t="shared" si="1"/>
        <v>99.999999999999986</v>
      </c>
      <c r="T18" s="270">
        <f t="shared" si="13"/>
        <v>203.33333333333334</v>
      </c>
      <c r="U18" s="261">
        <f t="shared" si="2"/>
        <v>0</v>
      </c>
      <c r="V18" s="261">
        <f t="shared" si="3"/>
        <v>3</v>
      </c>
      <c r="W18" s="261">
        <f t="shared" si="4"/>
        <v>3</v>
      </c>
      <c r="X18" s="272">
        <v>610</v>
      </c>
      <c r="Y18" s="261">
        <f t="shared" si="9"/>
        <v>203.33333333333334</v>
      </c>
      <c r="Z18" s="262" t="s">
        <v>66</v>
      </c>
    </row>
    <row r="19" spans="1:26" s="262" customFormat="1" ht="21.75" customHeight="1" x14ac:dyDescent="0.2">
      <c r="A19" s="291" t="s">
        <v>67</v>
      </c>
      <c r="B19" s="279">
        <v>9</v>
      </c>
      <c r="C19" s="284">
        <v>8</v>
      </c>
      <c r="D19" s="279">
        <v>1</v>
      </c>
      <c r="E19" s="279">
        <v>0</v>
      </c>
      <c r="F19" s="286"/>
      <c r="G19" s="281">
        <f>C19/B19*100</f>
        <v>88.888888888888886</v>
      </c>
      <c r="H19" s="282">
        <f>D19/B19*100</f>
        <v>11.111111111111111</v>
      </c>
      <c r="I19" s="282">
        <f>E19/B19*100</f>
        <v>0</v>
      </c>
      <c r="J19" s="281">
        <f t="shared" si="0"/>
        <v>100</v>
      </c>
      <c r="K19" s="281"/>
      <c r="L19" s="279">
        <v>6</v>
      </c>
      <c r="M19" s="279">
        <v>0</v>
      </c>
      <c r="N19" s="279">
        <v>3</v>
      </c>
      <c r="O19" s="279">
        <v>0</v>
      </c>
      <c r="P19" s="282">
        <f>L19/B19*100</f>
        <v>66.666666666666657</v>
      </c>
      <c r="Q19" s="282">
        <f>M19/9*100</f>
        <v>0</v>
      </c>
      <c r="R19" s="282">
        <f>N19/B19*100</f>
        <v>33.333333333333329</v>
      </c>
      <c r="S19" s="282">
        <f t="shared" si="1"/>
        <v>99.999999999999986</v>
      </c>
      <c r="T19" s="270">
        <f t="shared" si="13"/>
        <v>310.83333333333331</v>
      </c>
      <c r="U19" s="261">
        <f t="shared" si="2"/>
        <v>6</v>
      </c>
      <c r="V19" s="261">
        <f t="shared" si="3"/>
        <v>0</v>
      </c>
      <c r="W19" s="261">
        <f t="shared" si="4"/>
        <v>6</v>
      </c>
      <c r="X19" s="272">
        <v>1865</v>
      </c>
      <c r="Y19" s="261">
        <f t="shared" si="9"/>
        <v>310.83333333333331</v>
      </c>
      <c r="Z19" s="262" t="s">
        <v>67</v>
      </c>
    </row>
    <row r="20" spans="1:26" s="262" customFormat="1" ht="21.75" customHeight="1" x14ac:dyDescent="0.2">
      <c r="A20" s="292" t="s">
        <v>68</v>
      </c>
      <c r="B20" s="293">
        <v>5</v>
      </c>
      <c r="C20" s="294">
        <v>3</v>
      </c>
      <c r="D20" s="279">
        <v>2</v>
      </c>
      <c r="E20" s="279">
        <v>0</v>
      </c>
      <c r="F20" s="295"/>
      <c r="G20" s="296">
        <f>C20/5*100</f>
        <v>60</v>
      </c>
      <c r="H20" s="296">
        <f t="shared" ref="H20" si="23">D20/5*100</f>
        <v>40</v>
      </c>
      <c r="I20" s="282">
        <f>E20/B20*100</f>
        <v>0</v>
      </c>
      <c r="J20" s="296">
        <f t="shared" si="0"/>
        <v>100</v>
      </c>
      <c r="K20" s="296"/>
      <c r="L20" s="293">
        <v>2</v>
      </c>
      <c r="M20" s="279">
        <v>0</v>
      </c>
      <c r="N20" s="279">
        <v>3</v>
      </c>
      <c r="O20" s="293">
        <v>3</v>
      </c>
      <c r="P20" s="282">
        <f>L20/5*100</f>
        <v>40</v>
      </c>
      <c r="Q20" s="282">
        <f t="shared" ref="Q20:R20" si="24">M20/5*100</f>
        <v>0</v>
      </c>
      <c r="R20" s="282">
        <f t="shared" si="24"/>
        <v>60</v>
      </c>
      <c r="S20" s="282">
        <f t="shared" si="1"/>
        <v>100</v>
      </c>
      <c r="T20" s="270">
        <f t="shared" si="13"/>
        <v>265</v>
      </c>
      <c r="U20" s="261">
        <f t="shared" si="2"/>
        <v>2</v>
      </c>
      <c r="V20" s="261">
        <f t="shared" si="3"/>
        <v>0</v>
      </c>
      <c r="W20" s="271">
        <f t="shared" si="4"/>
        <v>2</v>
      </c>
      <c r="X20" s="273">
        <v>530</v>
      </c>
      <c r="Y20" s="261">
        <f t="shared" si="9"/>
        <v>265</v>
      </c>
      <c r="Z20" s="262" t="s">
        <v>68</v>
      </c>
    </row>
    <row r="21" spans="1:26" ht="21.75" customHeight="1" thickBot="1" x14ac:dyDescent="0.25">
      <c r="A21" s="162" t="s">
        <v>101</v>
      </c>
      <c r="B21" s="168">
        <f>SUM(B6:B20)</f>
        <v>104</v>
      </c>
      <c r="C21" s="163">
        <f>SUM(C6:C20)</f>
        <v>91</v>
      </c>
      <c r="D21" s="168">
        <f>SUM(D6:D20)</f>
        <v>13</v>
      </c>
      <c r="E21" s="168">
        <f>SUM(E6:E20)</f>
        <v>0</v>
      </c>
      <c r="F21" s="168"/>
      <c r="G21" s="165">
        <f>C21/B21*100</f>
        <v>87.5</v>
      </c>
      <c r="H21" s="165">
        <f>D21/B21*100</f>
        <v>12.5</v>
      </c>
      <c r="I21" s="164">
        <f>E21/B21*100</f>
        <v>0</v>
      </c>
      <c r="J21" s="165">
        <f t="shared" si="0"/>
        <v>100</v>
      </c>
      <c r="K21" s="165"/>
      <c r="L21" s="168">
        <f>SUM(L6:L20)</f>
        <v>32</v>
      </c>
      <c r="M21" s="168">
        <f>SUM(M6:M20)</f>
        <v>17</v>
      </c>
      <c r="N21" s="168">
        <f>SUM(N6:N20)</f>
        <v>55</v>
      </c>
      <c r="O21" s="168">
        <f>SUM(O7:O20)</f>
        <v>6</v>
      </c>
      <c r="P21" s="164">
        <f>L21/B21*100</f>
        <v>30.76923076923077</v>
      </c>
      <c r="Q21" s="164">
        <f>M21/B21*100</f>
        <v>16.346153846153847</v>
      </c>
      <c r="R21" s="164">
        <f>N21/B21*100</f>
        <v>52.884615384615387</v>
      </c>
      <c r="S21" s="165">
        <f t="shared" si="1"/>
        <v>100</v>
      </c>
      <c r="T21" s="172">
        <v>260</v>
      </c>
      <c r="U21" s="57">
        <f t="shared" si="2"/>
        <v>32</v>
      </c>
      <c r="V21" s="57">
        <f t="shared" si="3"/>
        <v>17</v>
      </c>
      <c r="W21" s="57">
        <f t="shared" si="4"/>
        <v>49</v>
      </c>
      <c r="X21" s="57">
        <f>SUM(X6:X20)</f>
        <v>12723</v>
      </c>
      <c r="Y21" s="261">
        <f t="shared" si="9"/>
        <v>259.65306122448982</v>
      </c>
      <c r="Z21" s="53" t="s">
        <v>101</v>
      </c>
    </row>
    <row r="22" spans="1:26" ht="6.75" customHeight="1" thickTop="1" x14ac:dyDescent="0.25">
      <c r="A22" s="416"/>
      <c r="B22" s="416"/>
      <c r="C22" s="416"/>
      <c r="D22" s="416"/>
      <c r="E22" s="416"/>
      <c r="F22" s="416"/>
      <c r="G22" s="416"/>
      <c r="H22" s="82"/>
      <c r="I22" s="82"/>
      <c r="J22" s="82"/>
      <c r="K22" s="82"/>
      <c r="L22" s="414"/>
      <c r="M22" s="414"/>
      <c r="N22" s="414"/>
      <c r="O22" s="414"/>
      <c r="P22" s="414"/>
      <c r="Q22" s="414"/>
      <c r="R22" s="83"/>
      <c r="S22" s="83"/>
      <c r="T22" s="58"/>
    </row>
    <row r="23" spans="1:26" ht="21" customHeight="1" x14ac:dyDescent="0.2">
      <c r="A23" s="420" t="s">
        <v>167</v>
      </c>
      <c r="B23" s="420"/>
      <c r="C23" s="420"/>
      <c r="D23" s="420"/>
      <c r="E23" s="420"/>
      <c r="F23" s="420"/>
      <c r="G23" s="420"/>
      <c r="H23" s="420"/>
      <c r="I23" s="420"/>
      <c r="J23" s="420"/>
      <c r="K23" s="420"/>
      <c r="L23" s="420"/>
      <c r="M23" s="420"/>
      <c r="N23" s="420"/>
      <c r="O23" s="420"/>
      <c r="P23" s="420"/>
      <c r="Q23" s="420"/>
      <c r="R23" s="420"/>
      <c r="S23" s="420"/>
      <c r="T23" s="420"/>
    </row>
    <row r="24" spans="1:26" ht="21" customHeight="1" x14ac:dyDescent="0.2">
      <c r="A24" s="421" t="s">
        <v>168</v>
      </c>
      <c r="B24" s="421"/>
      <c r="C24" s="421"/>
      <c r="D24" s="421"/>
      <c r="E24" s="421"/>
      <c r="F24" s="421"/>
      <c r="G24" s="421"/>
      <c r="H24" s="421"/>
      <c r="I24" s="421"/>
      <c r="J24" s="421"/>
      <c r="K24" s="421"/>
      <c r="L24" s="421"/>
      <c r="M24" s="421"/>
      <c r="N24" s="421"/>
      <c r="O24" s="421"/>
      <c r="P24" s="421"/>
      <c r="Q24" s="421"/>
      <c r="R24" s="421"/>
      <c r="S24" s="421"/>
      <c r="T24" s="421"/>
    </row>
    <row r="25" spans="1:26" ht="24.75" customHeight="1" x14ac:dyDescent="0.2">
      <c r="A25" s="419" t="s">
        <v>83</v>
      </c>
      <c r="B25" s="419"/>
      <c r="C25" s="419"/>
      <c r="D25" s="419"/>
      <c r="E25" s="419"/>
      <c r="F25" s="419"/>
      <c r="G25" s="419"/>
      <c r="H25" s="419"/>
      <c r="I25" s="419"/>
      <c r="J25" s="419"/>
      <c r="K25" s="419"/>
      <c r="L25" s="419"/>
      <c r="M25" s="419"/>
      <c r="N25" s="419"/>
      <c r="O25" s="419"/>
      <c r="P25" s="419"/>
      <c r="Q25" s="419"/>
      <c r="R25" s="419"/>
      <c r="S25" s="419"/>
      <c r="T25" s="419"/>
    </row>
    <row r="26" spans="1:26" ht="15.75" customHeight="1" x14ac:dyDescent="0.25">
      <c r="A26" s="417" t="s">
        <v>29</v>
      </c>
      <c r="B26" s="417"/>
      <c r="C26" s="417"/>
      <c r="D26" s="417"/>
      <c r="E26" s="84"/>
      <c r="F26" s="84"/>
      <c r="G26" s="84"/>
      <c r="H26" s="422">
        <v>19</v>
      </c>
      <c r="I26" s="422"/>
      <c r="J26" s="422"/>
      <c r="K26" s="422"/>
      <c r="L26" s="422"/>
      <c r="M26" s="422"/>
      <c r="N26" s="422"/>
      <c r="O26" s="422"/>
      <c r="P26" s="422"/>
      <c r="Q26" s="84"/>
      <c r="R26" s="85"/>
      <c r="S26" s="84"/>
      <c r="T26" s="59"/>
    </row>
  </sheetData>
  <mergeCells count="24">
    <mergeCell ref="Z4:Z5"/>
    <mergeCell ref="A1:T1"/>
    <mergeCell ref="A2:S2"/>
    <mergeCell ref="A3:A5"/>
    <mergeCell ref="B3:B5"/>
    <mergeCell ref="C3:E3"/>
    <mergeCell ref="T3:T5"/>
    <mergeCell ref="F4:F5"/>
    <mergeCell ref="G3:J3"/>
    <mergeCell ref="L3:N3"/>
    <mergeCell ref="P3:S3"/>
    <mergeCell ref="O4:O5"/>
    <mergeCell ref="K4:K5"/>
    <mergeCell ref="L22:Q22"/>
    <mergeCell ref="L4:N4"/>
    <mergeCell ref="A22:G22"/>
    <mergeCell ref="A26:D26"/>
    <mergeCell ref="C4:E4"/>
    <mergeCell ref="G4:J4"/>
    <mergeCell ref="P4:S4"/>
    <mergeCell ref="A25:T25"/>
    <mergeCell ref="A23:T23"/>
    <mergeCell ref="A24:T24"/>
    <mergeCell ref="H26:P26"/>
  </mergeCells>
  <printOptions horizontalCentered="1"/>
  <pageMargins left="0.70866141732283472" right="0.70866141732283472" top="0.74803149606299213" bottom="0.74803149606299213" header="0.31496062992125984" footer="0.31496062992125984"/>
  <pageSetup paperSize="9" scale="93"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CFF"/>
  </sheetPr>
  <dimension ref="A1:AA24"/>
  <sheetViews>
    <sheetView rightToLeft="1" view="pageBreakPreview" zoomScaleSheetLayoutView="100" workbookViewId="0">
      <selection activeCell="E21" sqref="E21"/>
    </sheetView>
  </sheetViews>
  <sheetFormatPr defaultRowHeight="14.25" x14ac:dyDescent="0.2"/>
  <cols>
    <col min="1" max="1" width="13.42578125" style="53" customWidth="1"/>
    <col min="2" max="2" width="12.28515625" style="53" customWidth="1"/>
    <col min="3" max="3" width="0.85546875" style="53" customWidth="1"/>
    <col min="4" max="4" width="7" style="53" customWidth="1"/>
    <col min="5" max="5" width="8.42578125" style="53" customWidth="1"/>
    <col min="6" max="6" width="6.7109375" style="53" customWidth="1"/>
    <col min="7" max="7" width="8" style="53" customWidth="1"/>
    <col min="8" max="8" width="6.28515625" style="53" customWidth="1"/>
    <col min="9" max="9" width="1" style="53" customWidth="1"/>
    <col min="10" max="10" width="7.140625" style="53" customWidth="1"/>
    <col min="11" max="11" width="8.85546875" style="53" customWidth="1"/>
    <col min="12" max="12" width="9" style="53" customWidth="1"/>
    <col min="13" max="13" width="8.85546875" style="53" customWidth="1"/>
    <col min="14" max="14" width="9.140625" style="53" customWidth="1"/>
    <col min="15" max="17" width="9.140625" style="53"/>
    <col min="18" max="18" width="1.5703125" style="53" customWidth="1"/>
    <col min="19" max="23" width="9.140625" style="53"/>
    <col min="24" max="24" width="1.85546875" style="53" customWidth="1"/>
    <col min="25" max="16384" width="9.140625" style="53"/>
  </cols>
  <sheetData>
    <row r="1" spans="1:27" ht="20.25" customHeight="1" x14ac:dyDescent="0.2">
      <c r="A1" s="424" t="s">
        <v>179</v>
      </c>
      <c r="B1" s="425"/>
      <c r="C1" s="425"/>
      <c r="D1" s="425"/>
      <c r="E1" s="425"/>
      <c r="F1" s="425"/>
      <c r="G1" s="425"/>
      <c r="H1" s="425"/>
      <c r="I1" s="425"/>
      <c r="J1" s="425"/>
      <c r="K1" s="425"/>
      <c r="L1" s="425"/>
      <c r="M1" s="425"/>
      <c r="N1" s="425"/>
      <c r="O1" s="425"/>
    </row>
    <row r="2" spans="1:27" ht="16.5" thickBot="1" x14ac:dyDescent="0.25">
      <c r="A2" s="426" t="s">
        <v>148</v>
      </c>
      <c r="B2" s="426"/>
      <c r="C2" s="426"/>
      <c r="D2" s="426"/>
      <c r="E2" s="426"/>
      <c r="F2" s="426"/>
      <c r="G2" s="426"/>
      <c r="H2" s="426"/>
      <c r="I2" s="426"/>
      <c r="J2" s="169"/>
      <c r="K2" s="169"/>
      <c r="L2" s="169"/>
      <c r="M2" s="169"/>
      <c r="N2" s="169"/>
      <c r="O2" s="116"/>
    </row>
    <row r="3" spans="1:27" ht="28.5" customHeight="1" thickTop="1" x14ac:dyDescent="0.2">
      <c r="A3" s="427" t="s">
        <v>39</v>
      </c>
      <c r="B3" s="427" t="s">
        <v>105</v>
      </c>
      <c r="C3" s="430" t="s">
        <v>103</v>
      </c>
      <c r="D3" s="430"/>
      <c r="E3" s="430"/>
      <c r="F3" s="430"/>
      <c r="G3" s="430"/>
      <c r="H3" s="430"/>
      <c r="I3" s="430"/>
      <c r="J3" s="430" t="s">
        <v>104</v>
      </c>
      <c r="K3" s="430"/>
      <c r="L3" s="430"/>
      <c r="M3" s="430"/>
      <c r="N3" s="430"/>
      <c r="O3" s="430"/>
      <c r="S3" s="436"/>
      <c r="T3" s="437"/>
      <c r="Y3" s="437"/>
      <c r="Z3" s="437"/>
      <c r="AA3" s="437"/>
    </row>
    <row r="4" spans="1:27" ht="23.25" customHeight="1" x14ac:dyDescent="0.2">
      <c r="A4" s="429"/>
      <c r="B4" s="429"/>
      <c r="C4" s="179"/>
      <c r="D4" s="166" t="s">
        <v>46</v>
      </c>
      <c r="E4" s="166" t="s">
        <v>47</v>
      </c>
      <c r="F4" s="166" t="s">
        <v>48</v>
      </c>
      <c r="G4" s="166" t="s">
        <v>49</v>
      </c>
      <c r="H4" s="166" t="s">
        <v>50</v>
      </c>
      <c r="I4" s="180"/>
      <c r="J4" s="166" t="s">
        <v>46</v>
      </c>
      <c r="K4" s="166" t="s">
        <v>47</v>
      </c>
      <c r="L4" s="166" t="s">
        <v>48</v>
      </c>
      <c r="M4" s="166" t="s">
        <v>49</v>
      </c>
      <c r="N4" s="166" t="s">
        <v>50</v>
      </c>
      <c r="O4" s="167" t="s">
        <v>0</v>
      </c>
    </row>
    <row r="5" spans="1:27" s="262" customFormat="1" ht="21.75" customHeight="1" x14ac:dyDescent="0.2">
      <c r="A5" s="278" t="s">
        <v>54</v>
      </c>
      <c r="B5" s="284">
        <v>9</v>
      </c>
      <c r="C5" s="280"/>
      <c r="D5" s="279">
        <v>0</v>
      </c>
      <c r="E5" s="279">
        <v>7</v>
      </c>
      <c r="F5" s="279">
        <v>0</v>
      </c>
      <c r="G5" s="284">
        <v>2</v>
      </c>
      <c r="H5" s="279">
        <v>0</v>
      </c>
      <c r="I5" s="297"/>
      <c r="J5" s="282">
        <f>D5/B5*100</f>
        <v>0</v>
      </c>
      <c r="K5" s="282">
        <f>E5/B5*100</f>
        <v>77.777777777777786</v>
      </c>
      <c r="L5" s="282">
        <f>F5/B5*100</f>
        <v>0</v>
      </c>
      <c r="M5" s="282">
        <f>G5/B5*100</f>
        <v>22.222222222222221</v>
      </c>
      <c r="N5" s="282">
        <f>H5/B5*100</f>
        <v>0</v>
      </c>
      <c r="O5" s="281">
        <f t="shared" ref="O5:O20" si="0">SUM(J5:N5)</f>
        <v>100</v>
      </c>
    </row>
    <row r="6" spans="1:27" s="262" customFormat="1" ht="21.75" customHeight="1" x14ac:dyDescent="0.2">
      <c r="A6" s="285" t="s">
        <v>55</v>
      </c>
      <c r="B6" s="284">
        <v>5</v>
      </c>
      <c r="C6" s="286"/>
      <c r="D6" s="279">
        <v>0</v>
      </c>
      <c r="E6" s="279">
        <v>1</v>
      </c>
      <c r="F6" s="279">
        <v>0</v>
      </c>
      <c r="G6" s="284">
        <v>4</v>
      </c>
      <c r="H6" s="279">
        <v>0</v>
      </c>
      <c r="I6" s="297"/>
      <c r="J6" s="282">
        <f>D6/5*100</f>
        <v>0</v>
      </c>
      <c r="K6" s="282">
        <f>E6/5*100</f>
        <v>20</v>
      </c>
      <c r="L6" s="282">
        <f>F6/5*100</f>
        <v>0</v>
      </c>
      <c r="M6" s="282">
        <f>G6/5*100</f>
        <v>80</v>
      </c>
      <c r="N6" s="282">
        <f>H6/5*100</f>
        <v>0</v>
      </c>
      <c r="O6" s="281">
        <f t="shared" si="0"/>
        <v>100</v>
      </c>
    </row>
    <row r="7" spans="1:27" s="262" customFormat="1" ht="21.75" customHeight="1" x14ac:dyDescent="0.2">
      <c r="A7" s="285" t="s">
        <v>56</v>
      </c>
      <c r="B7" s="284">
        <v>11</v>
      </c>
      <c r="C7" s="286"/>
      <c r="D7" s="279">
        <v>0</v>
      </c>
      <c r="E7" s="279">
        <v>10</v>
      </c>
      <c r="F7" s="279">
        <v>0</v>
      </c>
      <c r="G7" s="279">
        <v>1</v>
      </c>
      <c r="H7" s="279">
        <v>0</v>
      </c>
      <c r="I7" s="297"/>
      <c r="J7" s="282">
        <f>D7/11*100</f>
        <v>0</v>
      </c>
      <c r="K7" s="282">
        <f t="shared" ref="K7:N7" si="1">E7/11*100</f>
        <v>90.909090909090907</v>
      </c>
      <c r="L7" s="282">
        <f t="shared" si="1"/>
        <v>0</v>
      </c>
      <c r="M7" s="282">
        <f t="shared" si="1"/>
        <v>9.0909090909090917</v>
      </c>
      <c r="N7" s="282">
        <f t="shared" si="1"/>
        <v>0</v>
      </c>
      <c r="O7" s="282">
        <f t="shared" si="0"/>
        <v>100</v>
      </c>
    </row>
    <row r="8" spans="1:27" s="268" customFormat="1" ht="21.75" customHeight="1" x14ac:dyDescent="0.2">
      <c r="A8" s="285" t="s">
        <v>57</v>
      </c>
      <c r="B8" s="284">
        <f>'6-1'!B9</f>
        <v>10</v>
      </c>
      <c r="C8" s="298"/>
      <c r="D8" s="287">
        <v>1</v>
      </c>
      <c r="E8" s="287">
        <v>3</v>
      </c>
      <c r="F8" s="287">
        <v>1</v>
      </c>
      <c r="G8" s="287">
        <v>5</v>
      </c>
      <c r="H8" s="287">
        <v>0</v>
      </c>
      <c r="I8" s="299"/>
      <c r="J8" s="282">
        <f>D8/B8*100</f>
        <v>10</v>
      </c>
      <c r="K8" s="282">
        <f>E8/B8*100</f>
        <v>30</v>
      </c>
      <c r="L8" s="282">
        <f>F8/B8*100</f>
        <v>10</v>
      </c>
      <c r="M8" s="282">
        <f>G8/B8*100</f>
        <v>50</v>
      </c>
      <c r="N8" s="282">
        <f>H8/B8*100</f>
        <v>0</v>
      </c>
      <c r="O8" s="282">
        <f t="shared" si="0"/>
        <v>100</v>
      </c>
      <c r="S8" s="269"/>
    </row>
    <row r="9" spans="1:27" s="268" customFormat="1" ht="21.75" customHeight="1" x14ac:dyDescent="0.2">
      <c r="A9" s="285" t="s">
        <v>58</v>
      </c>
      <c r="B9" s="284">
        <f>'6-1'!B10</f>
        <v>5</v>
      </c>
      <c r="C9" s="286"/>
      <c r="D9" s="279">
        <v>0</v>
      </c>
      <c r="E9" s="279">
        <v>3</v>
      </c>
      <c r="F9" s="279">
        <v>2</v>
      </c>
      <c r="G9" s="279">
        <v>0</v>
      </c>
      <c r="H9" s="279">
        <v>0</v>
      </c>
      <c r="I9" s="297"/>
      <c r="J9" s="282">
        <f>D9/5*100</f>
        <v>0</v>
      </c>
      <c r="K9" s="282">
        <f t="shared" ref="K9:N9" si="2">E9/5*100</f>
        <v>60</v>
      </c>
      <c r="L9" s="282">
        <f t="shared" si="2"/>
        <v>40</v>
      </c>
      <c r="M9" s="282">
        <f>G9/5*100</f>
        <v>0</v>
      </c>
      <c r="N9" s="282">
        <f t="shared" si="2"/>
        <v>0</v>
      </c>
      <c r="O9" s="282">
        <f t="shared" si="0"/>
        <v>100</v>
      </c>
    </row>
    <row r="10" spans="1:27" s="262" customFormat="1" ht="21.75" customHeight="1" x14ac:dyDescent="0.2">
      <c r="A10" s="285" t="s">
        <v>59</v>
      </c>
      <c r="B10" s="284">
        <v>10</v>
      </c>
      <c r="C10" s="286"/>
      <c r="D10" s="279">
        <v>0</v>
      </c>
      <c r="E10" s="279">
        <v>7</v>
      </c>
      <c r="F10" s="279">
        <v>0</v>
      </c>
      <c r="G10" s="284">
        <v>3</v>
      </c>
      <c r="H10" s="279">
        <v>0</v>
      </c>
      <c r="I10" s="297"/>
      <c r="J10" s="282">
        <f>D10/10*100</f>
        <v>0</v>
      </c>
      <c r="K10" s="282">
        <f t="shared" ref="K10:N10" si="3">E10/10*100</f>
        <v>70</v>
      </c>
      <c r="L10" s="282">
        <f t="shared" si="3"/>
        <v>0</v>
      </c>
      <c r="M10" s="282">
        <f t="shared" si="3"/>
        <v>30</v>
      </c>
      <c r="N10" s="282">
        <f t="shared" si="3"/>
        <v>0</v>
      </c>
      <c r="O10" s="282">
        <f t="shared" si="0"/>
        <v>100</v>
      </c>
    </row>
    <row r="11" spans="1:27" s="262" customFormat="1" ht="21.75" customHeight="1" x14ac:dyDescent="0.2">
      <c r="A11" s="285" t="s">
        <v>60</v>
      </c>
      <c r="B11" s="284">
        <v>3</v>
      </c>
      <c r="C11" s="286"/>
      <c r="D11" s="279">
        <v>0</v>
      </c>
      <c r="E11" s="279">
        <v>3</v>
      </c>
      <c r="F11" s="279">
        <v>0</v>
      </c>
      <c r="G11" s="279">
        <v>0</v>
      </c>
      <c r="H11" s="279">
        <v>0</v>
      </c>
      <c r="I11" s="297"/>
      <c r="J11" s="282">
        <f>D11/3*100</f>
        <v>0</v>
      </c>
      <c r="K11" s="282">
        <f t="shared" ref="K11:M11" si="4">E11/3*100</f>
        <v>100</v>
      </c>
      <c r="L11" s="282">
        <f t="shared" si="4"/>
        <v>0</v>
      </c>
      <c r="M11" s="282">
        <f t="shared" si="4"/>
        <v>0</v>
      </c>
      <c r="N11" s="282">
        <f>H11/3*100</f>
        <v>0</v>
      </c>
      <c r="O11" s="282">
        <f t="shared" si="0"/>
        <v>100</v>
      </c>
    </row>
    <row r="12" spans="1:27" s="262" customFormat="1" ht="21.75" customHeight="1" x14ac:dyDescent="0.2">
      <c r="A12" s="285" t="s">
        <v>61</v>
      </c>
      <c r="B12" s="284">
        <v>4</v>
      </c>
      <c r="C12" s="286"/>
      <c r="D12" s="279">
        <v>0</v>
      </c>
      <c r="E12" s="279">
        <v>4</v>
      </c>
      <c r="F12" s="279">
        <v>0</v>
      </c>
      <c r="G12" s="279">
        <v>0</v>
      </c>
      <c r="H12" s="279">
        <v>0</v>
      </c>
      <c r="I12" s="297"/>
      <c r="J12" s="282">
        <f>D12/4*100</f>
        <v>0</v>
      </c>
      <c r="K12" s="282">
        <f t="shared" ref="K12:N12" si="5">E12/4*100</f>
        <v>100</v>
      </c>
      <c r="L12" s="282">
        <f t="shared" si="5"/>
        <v>0</v>
      </c>
      <c r="M12" s="282">
        <f t="shared" si="5"/>
        <v>0</v>
      </c>
      <c r="N12" s="282">
        <f t="shared" si="5"/>
        <v>0</v>
      </c>
      <c r="O12" s="282">
        <f t="shared" si="0"/>
        <v>100</v>
      </c>
    </row>
    <row r="13" spans="1:27" s="262" customFormat="1" ht="21.75" customHeight="1" x14ac:dyDescent="0.2">
      <c r="A13" s="285" t="s">
        <v>62</v>
      </c>
      <c r="B13" s="284">
        <v>8</v>
      </c>
      <c r="C13" s="286"/>
      <c r="D13" s="279">
        <v>3</v>
      </c>
      <c r="E13" s="279">
        <v>1</v>
      </c>
      <c r="F13" s="279">
        <v>0</v>
      </c>
      <c r="G13" s="284">
        <v>4</v>
      </c>
      <c r="H13" s="279">
        <v>0</v>
      </c>
      <c r="I13" s="297"/>
      <c r="J13" s="282">
        <f>D13/8*100</f>
        <v>37.5</v>
      </c>
      <c r="K13" s="282">
        <f t="shared" ref="K13:N13" si="6">E13/8*100</f>
        <v>12.5</v>
      </c>
      <c r="L13" s="282">
        <f t="shared" si="6"/>
        <v>0</v>
      </c>
      <c r="M13" s="282">
        <f t="shared" si="6"/>
        <v>50</v>
      </c>
      <c r="N13" s="282">
        <f t="shared" si="6"/>
        <v>0</v>
      </c>
      <c r="O13" s="282">
        <f t="shared" si="0"/>
        <v>100</v>
      </c>
    </row>
    <row r="14" spans="1:27" s="262" customFormat="1" ht="21.75" customHeight="1" x14ac:dyDescent="0.2">
      <c r="A14" s="285" t="s">
        <v>63</v>
      </c>
      <c r="B14" s="284">
        <v>4</v>
      </c>
      <c r="C14" s="286"/>
      <c r="D14" s="279">
        <v>0</v>
      </c>
      <c r="E14" s="279">
        <v>2</v>
      </c>
      <c r="F14" s="279">
        <v>0</v>
      </c>
      <c r="G14" s="284">
        <v>2</v>
      </c>
      <c r="H14" s="279">
        <v>0</v>
      </c>
      <c r="I14" s="297"/>
      <c r="J14" s="282">
        <f>D14/4*100</f>
        <v>0</v>
      </c>
      <c r="K14" s="282">
        <f t="shared" ref="K14:N14" si="7">E14/4*100</f>
        <v>50</v>
      </c>
      <c r="L14" s="282">
        <f t="shared" si="7"/>
        <v>0</v>
      </c>
      <c r="M14" s="282">
        <f t="shared" si="7"/>
        <v>50</v>
      </c>
      <c r="N14" s="282">
        <f t="shared" si="7"/>
        <v>0</v>
      </c>
      <c r="O14" s="282">
        <f t="shared" si="0"/>
        <v>100</v>
      </c>
    </row>
    <row r="15" spans="1:27" s="262" customFormat="1" ht="21.75" customHeight="1" x14ac:dyDescent="0.2">
      <c r="A15" s="285" t="s">
        <v>64</v>
      </c>
      <c r="B15" s="284">
        <v>8</v>
      </c>
      <c r="C15" s="286"/>
      <c r="D15" s="279">
        <v>0</v>
      </c>
      <c r="E15" s="279">
        <v>7</v>
      </c>
      <c r="F15" s="279">
        <v>0</v>
      </c>
      <c r="G15" s="279">
        <v>1</v>
      </c>
      <c r="H15" s="279">
        <v>0</v>
      </c>
      <c r="I15" s="297"/>
      <c r="J15" s="282">
        <f>D15/8*100</f>
        <v>0</v>
      </c>
      <c r="K15" s="282">
        <f t="shared" ref="K15:N15" si="8">E15/8*100</f>
        <v>87.5</v>
      </c>
      <c r="L15" s="282">
        <f t="shared" si="8"/>
        <v>0</v>
      </c>
      <c r="M15" s="282">
        <f t="shared" si="8"/>
        <v>12.5</v>
      </c>
      <c r="N15" s="282">
        <f t="shared" si="8"/>
        <v>0</v>
      </c>
      <c r="O15" s="282">
        <f t="shared" si="0"/>
        <v>100</v>
      </c>
    </row>
    <row r="16" spans="1:27" s="262" customFormat="1" ht="21.75" customHeight="1" x14ac:dyDescent="0.2">
      <c r="A16" s="285" t="s">
        <v>65</v>
      </c>
      <c r="B16" s="284">
        <v>4</v>
      </c>
      <c r="C16" s="286"/>
      <c r="D16" s="279">
        <v>0</v>
      </c>
      <c r="E16" s="279">
        <v>4</v>
      </c>
      <c r="F16" s="279">
        <v>0</v>
      </c>
      <c r="G16" s="279">
        <v>0</v>
      </c>
      <c r="H16" s="279">
        <v>0</v>
      </c>
      <c r="I16" s="297"/>
      <c r="J16" s="282">
        <f>D16/4*100</f>
        <v>0</v>
      </c>
      <c r="K16" s="282">
        <f>E16/4*100</f>
        <v>100</v>
      </c>
      <c r="L16" s="282">
        <f t="shared" ref="L16:N16" si="9">F16/4*100</f>
        <v>0</v>
      </c>
      <c r="M16" s="282">
        <f t="shared" si="9"/>
        <v>0</v>
      </c>
      <c r="N16" s="282">
        <f t="shared" si="9"/>
        <v>0</v>
      </c>
      <c r="O16" s="282">
        <f t="shared" si="0"/>
        <v>100</v>
      </c>
    </row>
    <row r="17" spans="1:15" s="262" customFormat="1" ht="21.75" customHeight="1" x14ac:dyDescent="0.2">
      <c r="A17" s="285" t="s">
        <v>66</v>
      </c>
      <c r="B17" s="284">
        <v>9</v>
      </c>
      <c r="C17" s="286"/>
      <c r="D17" s="279">
        <v>1</v>
      </c>
      <c r="E17" s="279">
        <v>0</v>
      </c>
      <c r="F17" s="279">
        <v>0</v>
      </c>
      <c r="G17" s="279">
        <v>8</v>
      </c>
      <c r="H17" s="279">
        <v>0</v>
      </c>
      <c r="I17" s="297"/>
      <c r="J17" s="282">
        <f>D17/9*100</f>
        <v>11.111111111111111</v>
      </c>
      <c r="K17" s="282">
        <f t="shared" ref="K17" si="10">E17/11*100</f>
        <v>0</v>
      </c>
      <c r="L17" s="282">
        <f>F17/9*100</f>
        <v>0</v>
      </c>
      <c r="M17" s="282">
        <f>G17/9*100</f>
        <v>88.888888888888886</v>
      </c>
      <c r="N17" s="282">
        <f>H17/9*100</f>
        <v>0</v>
      </c>
      <c r="O17" s="282">
        <f t="shared" si="0"/>
        <v>100</v>
      </c>
    </row>
    <row r="18" spans="1:15" s="262" customFormat="1" ht="21.75" customHeight="1" x14ac:dyDescent="0.2">
      <c r="A18" s="291" t="s">
        <v>67</v>
      </c>
      <c r="B18" s="284">
        <v>9</v>
      </c>
      <c r="C18" s="286"/>
      <c r="D18" s="279">
        <v>0</v>
      </c>
      <c r="E18" s="279">
        <v>8</v>
      </c>
      <c r="F18" s="279">
        <v>0</v>
      </c>
      <c r="G18" s="279">
        <v>1</v>
      </c>
      <c r="H18" s="279">
        <v>0</v>
      </c>
      <c r="I18" s="297"/>
      <c r="J18" s="282">
        <f>D18/8*100</f>
        <v>0</v>
      </c>
      <c r="K18" s="282">
        <f>E18/B18*100</f>
        <v>88.888888888888886</v>
      </c>
      <c r="L18" s="282">
        <f>F18/B18*100</f>
        <v>0</v>
      </c>
      <c r="M18" s="282">
        <f>G18/B18*100</f>
        <v>11.111111111111111</v>
      </c>
      <c r="N18" s="282">
        <f>H18/B18*100</f>
        <v>0</v>
      </c>
      <c r="O18" s="282">
        <f t="shared" si="0"/>
        <v>100</v>
      </c>
    </row>
    <row r="19" spans="1:15" s="262" customFormat="1" ht="21.75" customHeight="1" x14ac:dyDescent="0.2">
      <c r="A19" s="291" t="s">
        <v>68</v>
      </c>
      <c r="B19" s="294">
        <v>5</v>
      </c>
      <c r="C19" s="295"/>
      <c r="D19" s="293">
        <v>3</v>
      </c>
      <c r="E19" s="279">
        <v>0</v>
      </c>
      <c r="F19" s="279">
        <v>0</v>
      </c>
      <c r="G19" s="294">
        <v>2</v>
      </c>
      <c r="H19" s="279">
        <v>0</v>
      </c>
      <c r="I19" s="300"/>
      <c r="J19" s="301">
        <f>D19/5*100</f>
        <v>60</v>
      </c>
      <c r="K19" s="301">
        <f t="shared" ref="K19:N19" si="11">E19/5*100</f>
        <v>0</v>
      </c>
      <c r="L19" s="301">
        <f t="shared" si="11"/>
        <v>0</v>
      </c>
      <c r="M19" s="301">
        <f t="shared" si="11"/>
        <v>40</v>
      </c>
      <c r="N19" s="301">
        <f t="shared" si="11"/>
        <v>0</v>
      </c>
      <c r="O19" s="282">
        <f t="shared" si="0"/>
        <v>100</v>
      </c>
    </row>
    <row r="20" spans="1:15" ht="21.75" customHeight="1" thickBot="1" x14ac:dyDescent="0.25">
      <c r="A20" s="162" t="s">
        <v>101</v>
      </c>
      <c r="B20" s="163">
        <f>SUM(B5:B19)</f>
        <v>104</v>
      </c>
      <c r="C20" s="168"/>
      <c r="D20" s="168">
        <f>SUM(D5:D19)</f>
        <v>8</v>
      </c>
      <c r="E20" s="168">
        <f>SUM(E5:E19)</f>
        <v>60</v>
      </c>
      <c r="F20" s="168">
        <f>SUM(F5:F19)</f>
        <v>3</v>
      </c>
      <c r="G20" s="163">
        <f>SUM(G5:G19)</f>
        <v>33</v>
      </c>
      <c r="H20" s="168">
        <f>SUM(H5:H19)</f>
        <v>0</v>
      </c>
      <c r="I20" s="165"/>
      <c r="J20" s="164">
        <f>D20/$B$20*100</f>
        <v>7.6923076923076925</v>
      </c>
      <c r="K20" s="164">
        <f t="shared" ref="K20:N20" si="12">E20/$B$20*100</f>
        <v>57.692307692307686</v>
      </c>
      <c r="L20" s="164">
        <f t="shared" si="12"/>
        <v>2.8846153846153846</v>
      </c>
      <c r="M20" s="164">
        <f t="shared" si="12"/>
        <v>31.73076923076923</v>
      </c>
      <c r="N20" s="164">
        <f t="shared" si="12"/>
        <v>0</v>
      </c>
      <c r="O20" s="165">
        <f t="shared" si="0"/>
        <v>99.999999999999986</v>
      </c>
    </row>
    <row r="21" spans="1:15" ht="18.75" customHeight="1" thickTop="1" x14ac:dyDescent="0.2">
      <c r="A21" s="243" t="s">
        <v>180</v>
      </c>
      <c r="B21" s="97"/>
      <c r="C21" s="97"/>
      <c r="D21" s="97"/>
      <c r="E21" s="97"/>
      <c r="F21" s="97"/>
      <c r="G21" s="97"/>
      <c r="H21" s="97"/>
      <c r="I21" s="97"/>
      <c r="J21" s="67"/>
      <c r="K21" s="67"/>
      <c r="L21" s="67"/>
      <c r="M21" s="67"/>
      <c r="N21" s="67"/>
    </row>
    <row r="22" spans="1:15" ht="20.25" customHeight="1" x14ac:dyDescent="0.2">
      <c r="A22" s="438" t="s">
        <v>83</v>
      </c>
      <c r="B22" s="438"/>
      <c r="C22" s="438"/>
      <c r="D22" s="438"/>
      <c r="E22" s="438"/>
      <c r="F22" s="438"/>
      <c r="G22" s="438"/>
      <c r="H22" s="438"/>
      <c r="I22" s="438"/>
      <c r="J22" s="65"/>
      <c r="K22" s="65"/>
      <c r="L22" s="65"/>
      <c r="M22" s="65"/>
      <c r="N22" s="65"/>
    </row>
    <row r="23" spans="1:15" ht="7.5" customHeight="1" x14ac:dyDescent="0.2">
      <c r="A23" s="170"/>
      <c r="B23" s="170"/>
      <c r="C23" s="170"/>
      <c r="D23" s="170"/>
      <c r="E23" s="170"/>
      <c r="F23" s="170"/>
      <c r="G23" s="170"/>
      <c r="H23" s="170"/>
      <c r="I23" s="170"/>
      <c r="J23" s="65"/>
      <c r="K23" s="65"/>
      <c r="L23" s="65"/>
      <c r="M23" s="65"/>
      <c r="N23" s="65"/>
    </row>
    <row r="24" spans="1:15" ht="15.75" customHeight="1" x14ac:dyDescent="0.25">
      <c r="A24" s="417" t="s">
        <v>29</v>
      </c>
      <c r="B24" s="417"/>
      <c r="C24" s="417"/>
      <c r="D24" s="417"/>
      <c r="E24" s="417"/>
      <c r="G24" s="422">
        <v>20</v>
      </c>
      <c r="H24" s="422"/>
      <c r="I24" s="422"/>
      <c r="J24" s="422"/>
      <c r="K24" s="422"/>
      <c r="L24" s="253"/>
      <c r="M24" s="253"/>
      <c r="N24" s="59"/>
      <c r="O24" s="60"/>
    </row>
  </sheetData>
  <mergeCells count="11">
    <mergeCell ref="S3:T3"/>
    <mergeCell ref="Y3:AA3"/>
    <mergeCell ref="A24:E24"/>
    <mergeCell ref="A1:O1"/>
    <mergeCell ref="J3:O3"/>
    <mergeCell ref="A22:I22"/>
    <mergeCell ref="C3:I3"/>
    <mergeCell ref="A2:I2"/>
    <mergeCell ref="A3:A4"/>
    <mergeCell ref="B3:B4"/>
    <mergeCell ref="G24:K24"/>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CFF"/>
  </sheetPr>
  <dimension ref="A1:P26"/>
  <sheetViews>
    <sheetView rightToLeft="1" view="pageBreakPreview" zoomScaleSheetLayoutView="100" workbookViewId="0">
      <selection activeCell="J19" sqref="J19"/>
    </sheetView>
  </sheetViews>
  <sheetFormatPr defaultRowHeight="14.25" x14ac:dyDescent="0.2"/>
  <cols>
    <col min="1" max="1" width="10.85546875" style="53" customWidth="1"/>
    <col min="2" max="2" width="10.42578125" style="61" customWidth="1"/>
    <col min="3" max="3" width="14.140625" style="53" customWidth="1"/>
    <col min="4" max="4" width="8.42578125" style="53" customWidth="1"/>
    <col min="5" max="5" width="6.140625" style="53" customWidth="1"/>
    <col min="6" max="6" width="7.42578125" style="53" customWidth="1"/>
    <col min="7" max="7" width="8.42578125" style="53" customWidth="1"/>
    <col min="8" max="8" width="5.140625" style="53" hidden="1" customWidth="1"/>
    <col min="9" max="10" width="9.7109375" style="53" customWidth="1"/>
    <col min="11" max="11" width="8.7109375" style="53" customWidth="1"/>
    <col min="12" max="12" width="6" style="53" customWidth="1"/>
    <col min="13" max="13" width="7" style="53" customWidth="1"/>
    <col min="14" max="14" width="6.85546875" style="53" customWidth="1"/>
    <col min="15" max="15" width="0.42578125" style="53" hidden="1" customWidth="1"/>
    <col min="16" max="16" width="9.28515625" style="53" customWidth="1"/>
    <col min="17" max="16384" width="9.140625" style="53"/>
  </cols>
  <sheetData>
    <row r="1" spans="1:16" ht="39" customHeight="1" x14ac:dyDescent="0.2">
      <c r="A1" s="424" t="s">
        <v>187</v>
      </c>
      <c r="B1" s="425"/>
      <c r="C1" s="425"/>
      <c r="D1" s="425"/>
      <c r="E1" s="425"/>
      <c r="F1" s="425"/>
      <c r="G1" s="425"/>
      <c r="H1" s="425"/>
      <c r="I1" s="425"/>
      <c r="J1" s="425"/>
      <c r="K1" s="425"/>
      <c r="L1" s="425"/>
      <c r="M1" s="425"/>
      <c r="N1" s="425"/>
      <c r="O1" s="425"/>
      <c r="P1" s="425"/>
    </row>
    <row r="2" spans="1:16" ht="16.5" customHeight="1" thickBot="1" x14ac:dyDescent="0.25">
      <c r="A2" s="426" t="s">
        <v>149</v>
      </c>
      <c r="B2" s="426"/>
      <c r="C2" s="426"/>
      <c r="D2" s="426"/>
      <c r="E2" s="426"/>
      <c r="F2" s="426"/>
      <c r="G2" s="426"/>
      <c r="H2" s="426"/>
      <c r="I2" s="426"/>
      <c r="J2" s="426"/>
      <c r="K2" s="426"/>
      <c r="L2" s="426"/>
      <c r="M2" s="426"/>
      <c r="N2" s="426"/>
      <c r="O2" s="426"/>
      <c r="P2" s="426"/>
    </row>
    <row r="3" spans="1:16" ht="23.25" customHeight="1" thickTop="1" x14ac:dyDescent="0.2">
      <c r="A3" s="427" t="s">
        <v>39</v>
      </c>
      <c r="B3" s="439" t="s">
        <v>99</v>
      </c>
      <c r="C3" s="431" t="s">
        <v>100</v>
      </c>
      <c r="D3" s="441" t="s">
        <v>114</v>
      </c>
      <c r="E3" s="442"/>
      <c r="F3" s="442"/>
      <c r="G3" s="442"/>
      <c r="H3" s="442"/>
      <c r="I3" s="442"/>
      <c r="J3" s="443" t="s">
        <v>115</v>
      </c>
      <c r="K3" s="442" t="s">
        <v>69</v>
      </c>
      <c r="L3" s="442"/>
      <c r="M3" s="442"/>
      <c r="N3" s="442"/>
      <c r="O3" s="442"/>
      <c r="P3" s="442"/>
    </row>
    <row r="4" spans="1:16" ht="37.5" customHeight="1" x14ac:dyDescent="0.2">
      <c r="A4" s="428"/>
      <c r="B4" s="440"/>
      <c r="C4" s="433"/>
      <c r="D4" s="147" t="s">
        <v>70</v>
      </c>
      <c r="E4" s="147" t="s">
        <v>71</v>
      </c>
      <c r="F4" s="147" t="s">
        <v>72</v>
      </c>
      <c r="G4" s="147" t="s">
        <v>73</v>
      </c>
      <c r="H4" s="147" t="s">
        <v>28</v>
      </c>
      <c r="I4" s="147" t="s">
        <v>0</v>
      </c>
      <c r="J4" s="429"/>
      <c r="K4" s="147" t="s">
        <v>70</v>
      </c>
      <c r="L4" s="147" t="s">
        <v>71</v>
      </c>
      <c r="M4" s="147" t="s">
        <v>72</v>
      </c>
      <c r="N4" s="147" t="s">
        <v>73</v>
      </c>
      <c r="O4" s="147" t="s">
        <v>28</v>
      </c>
      <c r="P4" s="147" t="s">
        <v>0</v>
      </c>
    </row>
    <row r="5" spans="1:16" s="325" customFormat="1" ht="21.75" customHeight="1" x14ac:dyDescent="0.2">
      <c r="A5" s="278" t="s">
        <v>54</v>
      </c>
      <c r="B5" s="279">
        <v>1</v>
      </c>
      <c r="C5" s="287">
        <v>1</v>
      </c>
      <c r="D5" s="346">
        <v>0</v>
      </c>
      <c r="E5" s="346">
        <v>0</v>
      </c>
      <c r="F5" s="346">
        <v>20</v>
      </c>
      <c r="G5" s="346">
        <v>0</v>
      </c>
      <c r="H5" s="346">
        <v>0</v>
      </c>
      <c r="I5" s="346">
        <f t="shared" ref="I5:I20" si="0">SUM(D5:H5)</f>
        <v>20</v>
      </c>
      <c r="J5" s="347">
        <v>4800</v>
      </c>
      <c r="K5" s="346">
        <v>0</v>
      </c>
      <c r="L5" s="346">
        <v>0</v>
      </c>
      <c r="M5" s="346">
        <f>F5/I5*100</f>
        <v>100</v>
      </c>
      <c r="N5" s="346">
        <v>0</v>
      </c>
      <c r="O5" s="346">
        <f t="shared" ref="O5" si="1">H5/$I$5*100</f>
        <v>0</v>
      </c>
      <c r="P5" s="282">
        <f t="shared" ref="P5:P20" si="2">SUM(K5:O5)</f>
        <v>100</v>
      </c>
    </row>
    <row r="6" spans="1:16" s="325" customFormat="1" ht="21.75" customHeight="1" x14ac:dyDescent="0.2">
      <c r="A6" s="285" t="s">
        <v>55</v>
      </c>
      <c r="B6" s="284">
        <v>5</v>
      </c>
      <c r="C6" s="284">
        <v>2</v>
      </c>
      <c r="D6" s="282">
        <v>22</v>
      </c>
      <c r="E6" s="282">
        <v>0</v>
      </c>
      <c r="F6" s="282">
        <v>27</v>
      </c>
      <c r="G6" s="282">
        <v>0</v>
      </c>
      <c r="H6" s="282">
        <v>0</v>
      </c>
      <c r="I6" s="346">
        <f t="shared" si="0"/>
        <v>49</v>
      </c>
      <c r="J6" s="348">
        <v>10640</v>
      </c>
      <c r="K6" s="281">
        <f>D6/I6*100</f>
        <v>44.897959183673471</v>
      </c>
      <c r="L6" s="282">
        <v>0</v>
      </c>
      <c r="M6" s="281">
        <f>F6/I6*100</f>
        <v>55.102040816326522</v>
      </c>
      <c r="N6" s="282">
        <v>0</v>
      </c>
      <c r="O6" s="282">
        <v>0</v>
      </c>
      <c r="P6" s="281">
        <f t="shared" si="2"/>
        <v>100</v>
      </c>
    </row>
    <row r="7" spans="1:16" s="325" customFormat="1" ht="21.75" customHeight="1" x14ac:dyDescent="0.2">
      <c r="A7" s="285" t="s">
        <v>56</v>
      </c>
      <c r="B7" s="284">
        <v>2</v>
      </c>
      <c r="C7" s="279">
        <v>0</v>
      </c>
      <c r="D7" s="282">
        <v>0</v>
      </c>
      <c r="E7" s="282">
        <v>0</v>
      </c>
      <c r="F7" s="282">
        <v>6</v>
      </c>
      <c r="G7" s="282">
        <v>2</v>
      </c>
      <c r="H7" s="282">
        <v>0</v>
      </c>
      <c r="I7" s="282">
        <f t="shared" si="0"/>
        <v>8</v>
      </c>
      <c r="J7" s="348">
        <v>2028</v>
      </c>
      <c r="K7" s="282">
        <v>0</v>
      </c>
      <c r="L7" s="282">
        <f>E7/I7*100</f>
        <v>0</v>
      </c>
      <c r="M7" s="281">
        <f>F7/I7*100</f>
        <v>75</v>
      </c>
      <c r="N7" s="282">
        <f>G7/I7*100</f>
        <v>25</v>
      </c>
      <c r="O7" s="282">
        <v>0</v>
      </c>
      <c r="P7" s="281">
        <f t="shared" si="2"/>
        <v>100</v>
      </c>
    </row>
    <row r="8" spans="1:16" s="325" customFormat="1" ht="21.75" customHeight="1" x14ac:dyDescent="0.2">
      <c r="A8" s="285" t="s">
        <v>57</v>
      </c>
      <c r="B8" s="284">
        <v>5</v>
      </c>
      <c r="C8" s="284">
        <v>5</v>
      </c>
      <c r="D8" s="282">
        <v>24</v>
      </c>
      <c r="E8" s="282">
        <v>0</v>
      </c>
      <c r="F8" s="282">
        <v>0</v>
      </c>
      <c r="G8" s="282">
        <v>6</v>
      </c>
      <c r="H8" s="282">
        <v>0</v>
      </c>
      <c r="I8" s="282">
        <f t="shared" si="0"/>
        <v>30</v>
      </c>
      <c r="J8" s="348">
        <v>7331</v>
      </c>
      <c r="K8" s="282">
        <f>D8/$I$8*100</f>
        <v>80</v>
      </c>
      <c r="L8" s="282">
        <f>E8/$I$8*100</f>
        <v>0</v>
      </c>
      <c r="M8" s="282">
        <f>F8/$I$8*100</f>
        <v>0</v>
      </c>
      <c r="N8" s="282">
        <f>G8/$I$8*100</f>
        <v>20</v>
      </c>
      <c r="O8" s="282">
        <f>H8/$I$8*100</f>
        <v>0</v>
      </c>
      <c r="P8" s="281">
        <f t="shared" si="2"/>
        <v>100</v>
      </c>
    </row>
    <row r="9" spans="1:16" s="325" customFormat="1" ht="21.75" customHeight="1" x14ac:dyDescent="0.2">
      <c r="A9" s="285" t="s">
        <v>58</v>
      </c>
      <c r="B9" s="284">
        <v>3</v>
      </c>
      <c r="C9" s="284">
        <v>3</v>
      </c>
      <c r="D9" s="282">
        <v>88</v>
      </c>
      <c r="E9" s="282">
        <v>0</v>
      </c>
      <c r="F9" s="282">
        <v>0</v>
      </c>
      <c r="G9" s="282">
        <v>0</v>
      </c>
      <c r="H9" s="282">
        <v>0</v>
      </c>
      <c r="I9" s="282">
        <f t="shared" si="0"/>
        <v>88</v>
      </c>
      <c r="J9" s="348">
        <v>28770</v>
      </c>
      <c r="K9" s="281">
        <f>D9/I9*100</f>
        <v>100</v>
      </c>
      <c r="L9" s="282">
        <v>0</v>
      </c>
      <c r="M9" s="282">
        <v>0</v>
      </c>
      <c r="N9" s="282">
        <v>0</v>
      </c>
      <c r="O9" s="282">
        <v>0</v>
      </c>
      <c r="P9" s="281">
        <f t="shared" si="2"/>
        <v>100</v>
      </c>
    </row>
    <row r="10" spans="1:16" s="325" customFormat="1" ht="21.75" customHeight="1" x14ac:dyDescent="0.2">
      <c r="A10" s="285" t="s">
        <v>59</v>
      </c>
      <c r="B10" s="284">
        <v>7</v>
      </c>
      <c r="C10" s="284">
        <v>7</v>
      </c>
      <c r="D10" s="282">
        <v>45</v>
      </c>
      <c r="E10" s="282">
        <v>2</v>
      </c>
      <c r="F10" s="282">
        <v>0</v>
      </c>
      <c r="G10" s="282">
        <v>5</v>
      </c>
      <c r="H10" s="282">
        <v>0</v>
      </c>
      <c r="I10" s="282">
        <f t="shared" si="0"/>
        <v>52</v>
      </c>
      <c r="J10" s="348">
        <v>11880</v>
      </c>
      <c r="K10" s="281">
        <f>D10/$I$10*100</f>
        <v>86.538461538461547</v>
      </c>
      <c r="L10" s="282">
        <f t="shared" ref="L10:O10" si="3">E10/$I$10*100</f>
        <v>3.8461538461538463</v>
      </c>
      <c r="M10" s="282">
        <f t="shared" si="3"/>
        <v>0</v>
      </c>
      <c r="N10" s="282">
        <f t="shared" si="3"/>
        <v>9.6153846153846168</v>
      </c>
      <c r="O10" s="282">
        <f t="shared" si="3"/>
        <v>0</v>
      </c>
      <c r="P10" s="281">
        <f t="shared" si="2"/>
        <v>100</v>
      </c>
    </row>
    <row r="11" spans="1:16" s="325" customFormat="1" ht="21.75" customHeight="1" x14ac:dyDescent="0.2">
      <c r="A11" s="285" t="s">
        <v>60</v>
      </c>
      <c r="B11" s="279">
        <v>1</v>
      </c>
      <c r="C11" s="287">
        <v>1</v>
      </c>
      <c r="D11" s="282">
        <v>200</v>
      </c>
      <c r="E11" s="282">
        <v>0</v>
      </c>
      <c r="F11" s="282">
        <v>0</v>
      </c>
      <c r="G11" s="282">
        <v>0</v>
      </c>
      <c r="H11" s="282">
        <v>0</v>
      </c>
      <c r="I11" s="282">
        <f t="shared" si="0"/>
        <v>200</v>
      </c>
      <c r="J11" s="348">
        <v>48000</v>
      </c>
      <c r="K11" s="282">
        <f>D11/I11*100</f>
        <v>100</v>
      </c>
      <c r="L11" s="282">
        <v>0</v>
      </c>
      <c r="M11" s="282">
        <v>0</v>
      </c>
      <c r="N11" s="282">
        <v>0</v>
      </c>
      <c r="O11" s="282">
        <v>0</v>
      </c>
      <c r="P11" s="282">
        <f t="shared" si="2"/>
        <v>100</v>
      </c>
    </row>
    <row r="12" spans="1:16" s="325" customFormat="1" ht="21.75" customHeight="1" x14ac:dyDescent="0.2">
      <c r="A12" s="285" t="s">
        <v>61</v>
      </c>
      <c r="B12" s="284">
        <v>3</v>
      </c>
      <c r="C12" s="284">
        <v>2</v>
      </c>
      <c r="D12" s="282">
        <v>38</v>
      </c>
      <c r="E12" s="282">
        <v>0</v>
      </c>
      <c r="F12" s="282">
        <v>0</v>
      </c>
      <c r="G12" s="282">
        <v>0</v>
      </c>
      <c r="H12" s="282">
        <v>0</v>
      </c>
      <c r="I12" s="282">
        <f t="shared" si="0"/>
        <v>38</v>
      </c>
      <c r="J12" s="348">
        <v>13080</v>
      </c>
      <c r="K12" s="281">
        <f t="shared" ref="K12:K20" si="4">D12/I12*100</f>
        <v>100</v>
      </c>
      <c r="L12" s="282">
        <v>0</v>
      </c>
      <c r="M12" s="282">
        <v>0</v>
      </c>
      <c r="N12" s="282">
        <v>0</v>
      </c>
      <c r="O12" s="282">
        <v>0</v>
      </c>
      <c r="P12" s="281">
        <f t="shared" si="2"/>
        <v>100</v>
      </c>
    </row>
    <row r="13" spans="1:16" s="325" customFormat="1" ht="21.75" customHeight="1" x14ac:dyDescent="0.2">
      <c r="A13" s="285" t="s">
        <v>62</v>
      </c>
      <c r="B13" s="284">
        <v>1</v>
      </c>
      <c r="C13" s="284">
        <v>1</v>
      </c>
      <c r="D13" s="282">
        <v>3</v>
      </c>
      <c r="E13" s="282">
        <v>0</v>
      </c>
      <c r="F13" s="282">
        <v>0</v>
      </c>
      <c r="G13" s="282">
        <v>0</v>
      </c>
      <c r="H13" s="282">
        <v>0</v>
      </c>
      <c r="I13" s="282">
        <f t="shared" si="0"/>
        <v>3</v>
      </c>
      <c r="J13" s="348">
        <v>1080</v>
      </c>
      <c r="K13" s="281">
        <f t="shared" si="4"/>
        <v>100</v>
      </c>
      <c r="L13" s="282">
        <v>0</v>
      </c>
      <c r="M13" s="282">
        <v>0</v>
      </c>
      <c r="N13" s="282">
        <v>0</v>
      </c>
      <c r="O13" s="282">
        <v>0</v>
      </c>
      <c r="P13" s="281">
        <f t="shared" si="2"/>
        <v>100</v>
      </c>
    </row>
    <row r="14" spans="1:16" s="325" customFormat="1" ht="21.75" customHeight="1" x14ac:dyDescent="0.2">
      <c r="A14" s="285" t="s">
        <v>63</v>
      </c>
      <c r="B14" s="284">
        <v>2</v>
      </c>
      <c r="C14" s="284">
        <v>2</v>
      </c>
      <c r="D14" s="282">
        <v>88</v>
      </c>
      <c r="E14" s="282">
        <v>0</v>
      </c>
      <c r="F14" s="282">
        <v>0</v>
      </c>
      <c r="G14" s="282">
        <v>0</v>
      </c>
      <c r="H14" s="282">
        <v>0</v>
      </c>
      <c r="I14" s="282">
        <f t="shared" si="0"/>
        <v>88</v>
      </c>
      <c r="J14" s="348">
        <v>24610</v>
      </c>
      <c r="K14" s="281">
        <f>D14/I14*100</f>
        <v>100</v>
      </c>
      <c r="L14" s="282">
        <v>0</v>
      </c>
      <c r="M14" s="282">
        <v>0</v>
      </c>
      <c r="N14" s="282">
        <f>G14/I14*100</f>
        <v>0</v>
      </c>
      <c r="O14" s="282">
        <v>0</v>
      </c>
      <c r="P14" s="281">
        <f t="shared" si="2"/>
        <v>100</v>
      </c>
    </row>
    <row r="15" spans="1:16" s="325" customFormat="1" ht="21.75" customHeight="1" x14ac:dyDescent="0.2">
      <c r="A15" s="285" t="s">
        <v>64</v>
      </c>
      <c r="B15" s="284">
        <v>5</v>
      </c>
      <c r="C15" s="284">
        <v>5</v>
      </c>
      <c r="D15" s="282">
        <v>58</v>
      </c>
      <c r="E15" s="282">
        <v>0</v>
      </c>
      <c r="F15" s="282">
        <v>0</v>
      </c>
      <c r="G15" s="282">
        <v>13</v>
      </c>
      <c r="H15" s="282">
        <v>0</v>
      </c>
      <c r="I15" s="282">
        <f t="shared" si="0"/>
        <v>71</v>
      </c>
      <c r="J15" s="348">
        <v>20560</v>
      </c>
      <c r="K15" s="281">
        <f t="shared" si="4"/>
        <v>81.690140845070431</v>
      </c>
      <c r="L15" s="282">
        <v>0</v>
      </c>
      <c r="M15" s="282">
        <v>0</v>
      </c>
      <c r="N15" s="281">
        <f>G15/I15*100</f>
        <v>18.30985915492958</v>
      </c>
      <c r="O15" s="282">
        <v>0</v>
      </c>
      <c r="P15" s="281">
        <f t="shared" si="2"/>
        <v>100.00000000000001</v>
      </c>
    </row>
    <row r="16" spans="1:16" s="325" customFormat="1" ht="21.75" customHeight="1" x14ac:dyDescent="0.2">
      <c r="A16" s="285" t="s">
        <v>65</v>
      </c>
      <c r="B16" s="284">
        <v>3</v>
      </c>
      <c r="C16" s="329">
        <v>0</v>
      </c>
      <c r="D16" s="282">
        <v>15</v>
      </c>
      <c r="E16" s="282">
        <v>0</v>
      </c>
      <c r="F16" s="282">
        <v>3</v>
      </c>
      <c r="G16" s="282">
        <v>4</v>
      </c>
      <c r="H16" s="282">
        <v>0</v>
      </c>
      <c r="I16" s="282">
        <f t="shared" si="0"/>
        <v>22</v>
      </c>
      <c r="J16" s="348">
        <v>6260</v>
      </c>
      <c r="K16" s="281">
        <f t="shared" si="4"/>
        <v>68.181818181818173</v>
      </c>
      <c r="L16" s="282">
        <v>0</v>
      </c>
      <c r="M16" s="281">
        <f>F16/$I$16*100</f>
        <v>13.636363636363635</v>
      </c>
      <c r="N16" s="281">
        <f>G16/$I$16*100</f>
        <v>18.181818181818183</v>
      </c>
      <c r="O16" s="282">
        <v>0</v>
      </c>
      <c r="P16" s="281">
        <f t="shared" si="2"/>
        <v>100</v>
      </c>
    </row>
    <row r="17" spans="1:16" s="325" customFormat="1" ht="21.75" customHeight="1" x14ac:dyDescent="0.2">
      <c r="A17" s="285" t="s">
        <v>66</v>
      </c>
      <c r="B17" s="284">
        <v>3</v>
      </c>
      <c r="C17" s="284">
        <v>2</v>
      </c>
      <c r="D17" s="282">
        <v>15</v>
      </c>
      <c r="E17" s="282">
        <v>0</v>
      </c>
      <c r="F17" s="282">
        <v>0</v>
      </c>
      <c r="G17" s="282">
        <v>20</v>
      </c>
      <c r="H17" s="282">
        <v>0</v>
      </c>
      <c r="I17" s="282">
        <f t="shared" si="0"/>
        <v>35</v>
      </c>
      <c r="J17" s="348">
        <v>7200</v>
      </c>
      <c r="K17" s="281">
        <f t="shared" si="4"/>
        <v>42.857142857142854</v>
      </c>
      <c r="L17" s="282">
        <f>E17/I17*100</f>
        <v>0</v>
      </c>
      <c r="M17" s="282">
        <v>0</v>
      </c>
      <c r="N17" s="282">
        <f>G17/I17*100</f>
        <v>57.142857142857139</v>
      </c>
      <c r="O17" s="282">
        <v>0</v>
      </c>
      <c r="P17" s="281">
        <f t="shared" si="2"/>
        <v>100</v>
      </c>
    </row>
    <row r="18" spans="1:16" s="325" customFormat="1" ht="21.75" customHeight="1" x14ac:dyDescent="0.2">
      <c r="A18" s="291" t="s">
        <v>67</v>
      </c>
      <c r="B18" s="284">
        <v>6</v>
      </c>
      <c r="C18" s="329">
        <v>0</v>
      </c>
      <c r="D18" s="282">
        <v>6</v>
      </c>
      <c r="E18" s="282">
        <v>0</v>
      </c>
      <c r="F18" s="282">
        <v>0</v>
      </c>
      <c r="G18" s="282">
        <v>20</v>
      </c>
      <c r="H18" s="282">
        <v>0</v>
      </c>
      <c r="I18" s="282">
        <f t="shared" si="0"/>
        <v>26</v>
      </c>
      <c r="J18" s="349">
        <v>8112</v>
      </c>
      <c r="K18" s="282">
        <f t="shared" si="4"/>
        <v>23.076923076923077</v>
      </c>
      <c r="L18" s="282">
        <v>0</v>
      </c>
      <c r="M18" s="282">
        <f>F18/I18*100</f>
        <v>0</v>
      </c>
      <c r="N18" s="282">
        <f>G18/I18*100</f>
        <v>76.923076923076934</v>
      </c>
      <c r="O18" s="282">
        <f>H18/I18*100</f>
        <v>0</v>
      </c>
      <c r="P18" s="281">
        <f t="shared" si="2"/>
        <v>100.00000000000001</v>
      </c>
    </row>
    <row r="19" spans="1:16" s="325" customFormat="1" ht="21.75" customHeight="1" x14ac:dyDescent="0.2">
      <c r="A19" s="291" t="s">
        <v>68</v>
      </c>
      <c r="B19" s="294">
        <v>2</v>
      </c>
      <c r="C19" s="294">
        <v>2</v>
      </c>
      <c r="D19" s="301">
        <v>38</v>
      </c>
      <c r="E19" s="282">
        <v>0</v>
      </c>
      <c r="F19" s="282">
        <v>0</v>
      </c>
      <c r="G19" s="282">
        <v>0</v>
      </c>
      <c r="H19" s="301">
        <v>0</v>
      </c>
      <c r="I19" s="301">
        <f t="shared" si="0"/>
        <v>38</v>
      </c>
      <c r="J19" s="349">
        <v>10070</v>
      </c>
      <c r="K19" s="296">
        <f t="shared" si="4"/>
        <v>100</v>
      </c>
      <c r="L19" s="282">
        <v>0</v>
      </c>
      <c r="M19" s="282">
        <v>0</v>
      </c>
      <c r="N19" s="282">
        <v>0</v>
      </c>
      <c r="O19" s="301">
        <v>0</v>
      </c>
      <c r="P19" s="296">
        <f t="shared" si="2"/>
        <v>100</v>
      </c>
    </row>
    <row r="20" spans="1:16" ht="21.75" customHeight="1" thickBot="1" x14ac:dyDescent="0.25">
      <c r="A20" s="162" t="s">
        <v>101</v>
      </c>
      <c r="B20" s="163">
        <f t="shared" ref="B20:G20" si="5">SUM(B5:B19)</f>
        <v>49</v>
      </c>
      <c r="C20" s="163">
        <f t="shared" si="5"/>
        <v>33</v>
      </c>
      <c r="D20" s="164">
        <f t="shared" si="5"/>
        <v>640</v>
      </c>
      <c r="E20" s="164">
        <f t="shared" si="5"/>
        <v>2</v>
      </c>
      <c r="F20" s="164">
        <f t="shared" si="5"/>
        <v>56</v>
      </c>
      <c r="G20" s="164">
        <f t="shared" si="5"/>
        <v>70</v>
      </c>
      <c r="H20" s="164">
        <f t="shared" ref="H20" si="6">SUM(H5:H19)</f>
        <v>0</v>
      </c>
      <c r="I20" s="164">
        <f t="shared" si="0"/>
        <v>768</v>
      </c>
      <c r="J20" s="251">
        <f>SUM(J5:J19)</f>
        <v>204421</v>
      </c>
      <c r="K20" s="165">
        <f t="shared" si="4"/>
        <v>83.333333333333343</v>
      </c>
      <c r="L20" s="275">
        <f>E20/I20*100</f>
        <v>0.26041666666666663</v>
      </c>
      <c r="M20" s="165">
        <f>F20/I20*100</f>
        <v>7.291666666666667</v>
      </c>
      <c r="N20" s="165">
        <f>G20/I20*100</f>
        <v>9.1145833333333321</v>
      </c>
      <c r="O20" s="164">
        <v>0</v>
      </c>
      <c r="P20" s="165">
        <f t="shared" si="2"/>
        <v>100.00000000000001</v>
      </c>
    </row>
    <row r="21" spans="1:16" ht="6.75" customHeight="1" thickTop="1" x14ac:dyDescent="0.25">
      <c r="A21" s="414"/>
      <c r="B21" s="414"/>
      <c r="C21" s="414"/>
      <c r="D21" s="414"/>
      <c r="E21" s="414"/>
      <c r="F21" s="414"/>
      <c r="G21" s="414"/>
      <c r="H21" s="414"/>
      <c r="I21" s="83"/>
      <c r="J21" s="83"/>
      <c r="K21" s="83"/>
      <c r="L21" s="83"/>
      <c r="M21" s="83"/>
    </row>
    <row r="22" spans="1:16" ht="16.5" customHeight="1" x14ac:dyDescent="0.2">
      <c r="A22" s="420" t="s">
        <v>172</v>
      </c>
      <c r="B22" s="420"/>
      <c r="C22" s="420"/>
      <c r="D22" s="420"/>
      <c r="E22" s="420"/>
      <c r="F22" s="420"/>
      <c r="G22" s="420"/>
      <c r="H22" s="420"/>
      <c r="I22" s="420"/>
      <c r="J22" s="420"/>
      <c r="K22" s="420"/>
      <c r="L22" s="420"/>
      <c r="M22" s="420"/>
      <c r="N22" s="420"/>
      <c r="O22" s="420"/>
      <c r="P22" s="420"/>
    </row>
    <row r="23" spans="1:16" ht="15" customHeight="1" x14ac:dyDescent="0.2">
      <c r="A23" s="420" t="s">
        <v>161</v>
      </c>
      <c r="B23" s="420"/>
      <c r="C23" s="420"/>
      <c r="D23" s="420"/>
      <c r="E23" s="420"/>
      <c r="F23" s="420"/>
      <c r="G23" s="420"/>
      <c r="H23" s="420"/>
      <c r="I23" s="420"/>
      <c r="J23" s="420"/>
      <c r="K23" s="420"/>
      <c r="L23" s="420"/>
      <c r="M23" s="420"/>
    </row>
    <row r="24" spans="1:16" ht="11.25" customHeight="1" x14ac:dyDescent="0.2">
      <c r="A24" s="117"/>
      <c r="B24" s="117"/>
      <c r="C24" s="117"/>
      <c r="D24" s="117"/>
      <c r="E24" s="117"/>
      <c r="F24" s="117"/>
      <c r="G24" s="117"/>
      <c r="H24" s="117"/>
      <c r="I24" s="117"/>
      <c r="J24" s="117"/>
      <c r="K24" s="117"/>
      <c r="L24" s="117"/>
      <c r="M24" s="117"/>
    </row>
    <row r="25" spans="1:16" ht="21" customHeight="1" x14ac:dyDescent="0.25">
      <c r="A25" s="417" t="s">
        <v>29</v>
      </c>
      <c r="B25" s="417"/>
      <c r="C25" s="417"/>
      <c r="D25" s="417"/>
      <c r="E25" s="122"/>
      <c r="F25" s="121"/>
      <c r="G25" s="121"/>
      <c r="H25" s="121"/>
      <c r="I25" s="444">
        <v>21</v>
      </c>
      <c r="J25" s="444"/>
      <c r="K25" s="444"/>
      <c r="L25" s="154"/>
      <c r="M25" s="154"/>
      <c r="N25" s="60"/>
      <c r="O25" s="60"/>
      <c r="P25" s="60"/>
    </row>
    <row r="26" spans="1:16" x14ac:dyDescent="0.2">
      <c r="A26" s="241" t="s">
        <v>158</v>
      </c>
    </row>
  </sheetData>
  <mergeCells count="14">
    <mergeCell ref="A25:D25"/>
    <mergeCell ref="A1:P1"/>
    <mergeCell ref="A2:P2"/>
    <mergeCell ref="A3:A4"/>
    <mergeCell ref="B3:B4"/>
    <mergeCell ref="C3:C4"/>
    <mergeCell ref="D3:I3"/>
    <mergeCell ref="K3:P3"/>
    <mergeCell ref="A21:E21"/>
    <mergeCell ref="F21:H21"/>
    <mergeCell ref="A23:M23"/>
    <mergeCell ref="J3:J4"/>
    <mergeCell ref="A22:P22"/>
    <mergeCell ref="I25:K25"/>
  </mergeCells>
  <printOptions horizontalCentered="1"/>
  <pageMargins left="0.70866141732283472" right="0.70866141732283472" top="0.74803149606299213" bottom="0.74803149606299213" header="0.31496062992125984" footer="0.31496062992125984"/>
  <pageSetup paperSize="9" scale="9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1-1</vt:lpstr>
      <vt:lpstr>2-1</vt:lpstr>
      <vt:lpstr>3-1</vt:lpstr>
      <vt:lpstr>1-4 أ</vt:lpstr>
      <vt:lpstr>1-4 ب</vt:lpstr>
      <vt:lpstr>5-1</vt:lpstr>
      <vt:lpstr>6-1</vt:lpstr>
      <vt:lpstr>7-1 </vt:lpstr>
      <vt:lpstr>8-1</vt:lpstr>
      <vt:lpstr>9-1</vt:lpstr>
      <vt:lpstr>10-1 </vt:lpstr>
      <vt:lpstr>11-1</vt:lpstr>
      <vt:lpstr>12-1</vt:lpstr>
      <vt:lpstr>13-1</vt:lpstr>
      <vt:lpstr>'10-1 '!Print_Area</vt:lpstr>
      <vt:lpstr>'1-1'!Print_Area</vt:lpstr>
      <vt:lpstr>'11-1'!Print_Area</vt:lpstr>
      <vt:lpstr>'12-1'!Print_Area</vt:lpstr>
      <vt:lpstr>'13-1'!Print_Area</vt:lpstr>
      <vt:lpstr>'1-4 أ'!Print_Area</vt:lpstr>
      <vt:lpstr>'1-4 ب'!Print_Area</vt:lpstr>
      <vt:lpstr>'2-1'!Print_Area</vt:lpstr>
      <vt:lpstr>'3-1'!Print_Area</vt:lpstr>
      <vt:lpstr>'5-1'!Print_Area</vt:lpstr>
      <vt:lpstr>'6-1'!Print_Area</vt:lpstr>
      <vt:lpstr>'7-1 '!Print_Area</vt:lpstr>
      <vt:lpstr>'8-1'!Print_Area</vt:lpstr>
      <vt:lpstr>'9-1'!Print_Area</vt:lpstr>
    </vt:vector>
  </TitlesOfParts>
  <Company>planning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pc</cp:lastModifiedBy>
  <cp:lastPrinted>2008-01-01T01:36:57Z</cp:lastPrinted>
  <dcterms:created xsi:type="dcterms:W3CDTF">2006-04-20T08:24:38Z</dcterms:created>
  <dcterms:modified xsi:type="dcterms:W3CDTF">2008-01-02T01:42:45Z</dcterms:modified>
</cp:coreProperties>
</file>